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август" sheetId="1" state="hidden" r:id="rId2"/>
    <sheet name="март 2024" sheetId="2" state="visible" r:id="rId3"/>
  </sheets>
  <definedNames>
    <definedName function="false" hidden="false" localSheetId="0" name="_xlnm.Print_Area" vbProcedure="false">август!$A$1:$F$226</definedName>
    <definedName function="false" hidden="false" localSheetId="1" name="_xlnm.Print_Area" vbProcedure="false">'март 2024'!$A$1:$F$159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<sst xmlns="http://schemas.openxmlformats.org/spreadsheetml/2006/main" count="447" uniqueCount="367">
  <si>
    <t xml:space="preserve">ПОЯСНИТЕЛЬНАЯ ЗАПИСКА</t>
  </si>
  <si>
    <t xml:space="preserve">к проекту решения  «О внесении изменений в решение  Совета народных депутатов  Анжеро-Судженского городского округа от 24.12.2015  № 392 «О  бюджете  муниципального образования «Анжеро-Судженский городской округ» на 2016 год »</t>
  </si>
  <si>
    <r>
      <rPr>
        <b val="true"/>
        <sz val="13"/>
        <rFont val="Times New Roman"/>
        <family val="1"/>
        <charset val="1"/>
      </rPr>
      <t xml:space="preserve">1</t>
    </r>
    <r>
      <rPr>
        <sz val="13"/>
        <rFont val="Times New Roman"/>
        <family val="1"/>
        <charset val="1"/>
      </rPr>
      <t xml:space="preserve">. Изменения по доходам вносятся:</t>
    </r>
  </si>
  <si>
    <t xml:space="preserve">На основании   Закона Кемеровской  области от 12.07.2016г №56-ОЗ "О внесении изменений в закон Кемеровской области "Об областном бюджете на 2016 год", Департамента социальной защиты населения Кемеровской области от 27.06.2016г. № 715, от 4.08.2016г. № 856.</t>
  </si>
  <si>
    <r>
      <rPr>
        <sz val="13"/>
        <rFont val="Times New Roman"/>
        <family val="1"/>
        <charset val="1"/>
      </rPr>
      <t xml:space="preserve">1.1.1.</t>
    </r>
    <r>
      <rPr>
        <b val="true"/>
        <u val="single"/>
        <sz val="13"/>
        <rFont val="Times New Roman"/>
        <family val="1"/>
        <charset val="1"/>
      </rPr>
      <t xml:space="preserve"> дотации  </t>
    </r>
    <r>
      <rPr>
        <sz val="13"/>
        <rFont val="Times New Roman"/>
        <family val="1"/>
        <charset val="1"/>
      </rPr>
      <t xml:space="preserve">увеличиваются на 24924,0 на тыс руб: </t>
    </r>
  </si>
  <si>
    <r>
      <rPr>
        <sz val="13"/>
        <rFont val="Times New Roman"/>
        <family val="1"/>
        <charset val="1"/>
      </rPr>
      <t xml:space="preserve">1.1.2. </t>
    </r>
    <r>
      <rPr>
        <b val="true"/>
        <u val="single"/>
        <sz val="13"/>
        <rFont val="Times New Roman"/>
        <family val="1"/>
        <charset val="1"/>
      </rPr>
      <t xml:space="preserve">субсидии</t>
    </r>
    <r>
      <rPr>
        <sz val="13"/>
        <rFont val="Times New Roman"/>
        <family val="1"/>
        <charset val="1"/>
      </rPr>
      <t xml:space="preserve"> увеличиваются на  33,5 на тыс руб: </t>
    </r>
  </si>
  <si>
    <r>
      <rPr>
        <sz val="13"/>
        <rFont val="Times New Roman"/>
        <family val="1"/>
        <charset val="1"/>
      </rPr>
      <t xml:space="preserve">1.1.3 </t>
    </r>
    <r>
      <rPr>
        <b val="true"/>
        <u val="single"/>
        <sz val="13"/>
        <rFont val="Times New Roman"/>
        <family val="1"/>
        <charset val="1"/>
      </rPr>
      <t xml:space="preserve">субвенции</t>
    </r>
    <r>
      <rPr>
        <sz val="13"/>
        <rFont val="Times New Roman"/>
        <family val="1"/>
        <charset val="1"/>
      </rPr>
      <t xml:space="preserve"> уменьшаются на 6962,1 тыс. руб.:  </t>
    </r>
  </si>
  <si>
    <r>
      <rPr>
        <sz val="13"/>
        <rFont val="Times New Roman"/>
        <family val="1"/>
        <charset val="1"/>
      </rPr>
      <t xml:space="preserve">1.1.4 </t>
    </r>
    <r>
      <rPr>
        <b val="true"/>
        <u val="single"/>
        <sz val="13"/>
        <rFont val="Times New Roman"/>
        <family val="1"/>
        <charset val="1"/>
      </rPr>
      <t xml:space="preserve">иные межбюджетные трансферты</t>
    </r>
    <r>
      <rPr>
        <sz val="13"/>
        <rFont val="Times New Roman"/>
        <family val="1"/>
        <charset val="1"/>
      </rPr>
      <t xml:space="preserve"> увеличиваются на 720,0 тыс.рублей</t>
    </r>
  </si>
  <si>
    <r>
      <rPr>
        <b val="true"/>
        <sz val="13"/>
        <rFont val="Times New Roman"/>
        <family val="1"/>
        <charset val="1"/>
      </rPr>
      <t xml:space="preserve">1.2</t>
    </r>
    <r>
      <rPr>
        <sz val="13"/>
        <rFont val="Times New Roman"/>
        <family val="1"/>
        <charset val="1"/>
      </rPr>
      <t xml:space="preserve">. Вносятся изменения в план по доходам налоговых и  неналоговых платежей:</t>
    </r>
  </si>
  <si>
    <t xml:space="preserve">Наименование доходов</t>
  </si>
  <si>
    <t xml:space="preserve">План на 2016 год</t>
  </si>
  <si>
    <t xml:space="preserve">Факт на 01.08.2016</t>
  </si>
  <si>
    <t xml:space="preserve">ожидаемое исполнение за год</t>
  </si>
  <si>
    <t xml:space="preserve">+,- к плану года</t>
  </si>
  <si>
    <t xml:space="preserve">План уточненный - основание</t>
  </si>
  <si>
    <t xml:space="preserve">Единый сельскохозяйственный налог</t>
  </si>
  <si>
    <t xml:space="preserve">530,0(по факту поступления на 01.08.16г)</t>
  </si>
  <si>
    <t xml:space="preserve">Государственная пошлина за гос.регестрацию прав,ограничений прав на недвижимое имущество и сделок сним</t>
  </si>
  <si>
    <t xml:space="preserve">573,0 (по факту поступления на 01.08.16г,)</t>
  </si>
  <si>
    <t xml:space="preserve">Государственная пошлина за выдачу и обмен паспорта гражданина Российской Федерации</t>
  </si>
  <si>
    <t xml:space="preserve">120,0  (по факту поступления на 01.08.16г,)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</si>
  <si>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</si>
  <si>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10% согласно баланса финансово хозяйственной деятельности предприятий за 2015год</t>
  </si>
  <si>
    <t xml:space="preserve">Плата за выбросы загрязняющих веществ в атмосферный воздух стационарными объектами</t>
  </si>
  <si>
    <t xml:space="preserve">398,0 (по факту поступления на 01.08.2016г)</t>
  </si>
  <si>
    <t xml:space="preserve">Плата за выбросы загрязняющих веществ в атмосферный воздух передвижными объектами</t>
  </si>
  <si>
    <t xml:space="preserve">22,0(по факту поступления на 01.08.2016г)</t>
  </si>
  <si>
    <t xml:space="preserve">Плата за размещение отходов производства и потребления</t>
  </si>
  <si>
    <t xml:space="preserve">1512,0 (по факту поступления на 01.08.2016г)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</si>
  <si>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</si>
  <si>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1500,0(письмо КУМИ от 09.08.2016г №580)             </t>
  </si>
  <si>
    <r>
      <rPr>
        <sz val="11"/>
        <rFont val="Times New Roman"/>
        <family val="1"/>
        <charset val="1"/>
      </rPr>
      <t xml:space="preserve">Денежные взыскания (штрафы) за нарушение законодательства о налогах и сборах, предусмотренные ст. 116, 118, 119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, п. 1 и 2 ст. 120, ст.125, 126, 128, 129, 129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, 132, 133, 134, 135, 135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 Налогового кодекса Российской Федерации, а также штрафы, взыскание которых осуществляется на основании ранее действовавшей ст. 117 Налогового кодекса Российской Федерации </t>
    </r>
  </si>
  <si>
    <t xml:space="preserve">158,0 (по факту поступления на 01.08.2016г)</t>
  </si>
  <si>
    <t xml:space="preserve">Денежные взыскания(штрафы) за административные правонарушение в области налогов и сборов, предусмотренные Кодексом  РФ об административных правонарушениях</t>
  </si>
  <si>
    <t xml:space="preserve">12,0 (по факту поступления на 01.08.2016г)</t>
  </si>
  <si>
    <t xml:space="preserve">Денежные взыскания (штрафы) 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</si>
  <si>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239,0 (по факту поступления на 01.08.2016г)</t>
  </si>
  <si>
    <t xml:space="preserve">Денежные взыскания (штрафы)  за административные правонарушения в области государственного регулирования производства и оборота табачной продукции</t>
  </si>
  <si>
    <t xml:space="preserve">40,0 (по факту поступления на 01.08.2016г)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</si>
  <si>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 Российской Федерации об административных правонарушениях</t>
  </si>
  <si>
    <t xml:space="preserve">81,0 (по факту поступления на 01.08.2016г)</t>
  </si>
  <si>
    <t xml:space="preserve">Прочие поступления от денежных взысканий (штрафов) и иных сумм в возмещение ущерба, зачисляемые в бюджеты городских округов</t>
  </si>
  <si>
    <t xml:space="preserve">4822,0 (по факту поступления на 01.08.2016г)</t>
  </si>
  <si>
    <t xml:space="preserve">ИТОГО</t>
  </si>
  <si>
    <r>
      <rPr>
        <b val="true"/>
        <sz val="13"/>
        <rFont val="Times New Roman"/>
        <family val="1"/>
        <charset val="1"/>
      </rPr>
      <t xml:space="preserve">1.3</t>
    </r>
    <r>
      <rPr>
        <sz val="13"/>
        <rFont val="Times New Roman"/>
        <family val="1"/>
        <charset val="1"/>
      </rPr>
      <t xml:space="preserve"> В связи с дополнительным поступлением доходов увеличиваются прочие безвозмездные поступления на сумму 65,0 тыс.рублей.:    в т.ч. финпомощь от ЗАО "Управляющая компания КЕМ-ОЙЛ" 45,0тыс.руб.; 20,0 тыс.руб. финпомощь от Н.К.Крушинского</t>
    </r>
  </si>
  <si>
    <t xml:space="preserve">ИТОГО доходов собственной базы:1500,0+65,0=1565,0 тыс. рублей</t>
  </si>
  <si>
    <r>
      <rPr>
        <b val="true"/>
        <sz val="13"/>
        <rFont val="Times New Roman"/>
        <family val="1"/>
        <charset val="1"/>
      </rPr>
      <t xml:space="preserve">2.</t>
    </r>
    <r>
      <rPr>
        <sz val="13"/>
        <rFont val="Times New Roman"/>
        <family val="1"/>
        <charset val="1"/>
      </rPr>
      <t xml:space="preserve"> Изменения по расходам местного бюджета вносятся (приложения № 2, 3, 4): </t>
    </r>
  </si>
  <si>
    <r>
      <rPr>
        <b val="true"/>
        <sz val="13"/>
        <rFont val="Times New Roman"/>
        <family val="1"/>
        <charset val="1"/>
      </rPr>
      <t xml:space="preserve">2.1.</t>
    </r>
    <r>
      <rPr>
        <sz val="13"/>
        <rFont val="Times New Roman"/>
        <family val="1"/>
        <charset val="1"/>
      </rPr>
      <t xml:space="preserve">  На основании   Закона Кемеровской  области от 12.07.2016г №56-ОЗ "О внесении изменений в закон Кемеровской области "Об областном бюджете на 2016 год", Департамента социальной защиты населения Кемеровской области от 27.06.2016г. № 715, от 4.08.2016г. № 856.</t>
    </r>
  </si>
  <si>
    <t xml:space="preserve">Увеличиваются ассигнования:</t>
  </si>
  <si>
    <t xml:space="preserve">По Управлению образования:
 - на меры соц.поддержки многодетных семей (питание детей из многодетных семей) в сумме - 779,0 т.р.;
 - на реализацию мероприятий государственной прогрммы РФ "Доступная среда" на 2011-2020годы  (детский сад №3: замена пандуса, приобретение теневых навесов с поручнями, замена линолиума, оборудование для туалетных комнат для детей-инвалидов) в сумме - 815,7т.р.</t>
  </si>
  <si>
    <t xml:space="preserve">По Администрации:</t>
  </si>
  <si>
    <t xml:space="preserve"> - на ежемесячное обеспечение детей, страдающих онкологическими заболеваниями, денежной выплатой на 11,1т.р.</t>
  </si>
  <si>
    <t xml:space="preserve"> - на  обеспечение медицинской деятельности, связанной с донорством органов человека в целях трансплантации на в сумме - 720,0т.р.</t>
  </si>
  <si>
    <t xml:space="preserve">По УСЗН:</t>
  </si>
  <si>
    <t xml:space="preserve"> - на ежегодную денежную выплату лицам, награжденным нагрудным знаком "Почетный донор России" на 575,9т.р.;
 - на выплату гос.пособий лицам, не подлежащим обязательному социальному страхованию на случай временной нетрудоспособности в связми с материнством, и лицам, уволенным в связи с ликвидацией организаций в сумме - 300,0т.р.;</t>
  </si>
  <si>
    <t xml:space="preserve"> - на реализацию мер в области молодежной политики в сумме 33,8т.р. (зарплата молодежным трудовым отрядам);
 - на обновление компьюьерного оборудования аппарату УСЗН, в соответствии с письмом Департамента социальной защиты населения от 17.05.2016г. № 12-2726, на сумму 100,0 т.р.</t>
  </si>
  <si>
    <t xml:space="preserve">Уменьшаются ассигнования:</t>
  </si>
  <si>
    <t xml:space="preserve">По Управлению образования:</t>
  </si>
  <si>
    <t xml:space="preserve"> - на доступную среду для детей-инвалидов в составе субсидии "Развитие единого образовательного пространства, повышение качества образовательных результатов в рамках подпрограммы «Развитие дошкольного, общего образования и дополнительного образования детей»  (детский сад №3: замена пандуса, приобретение теневых навесов с поручнями, замена линолиума, оборудование для туалетных комнат для детей-инвалидов) на 816,0 т.р. ;</t>
  </si>
  <si>
    <t xml:space="preserve"> - на оплату жилья и коммунальных услуг отдельным категориям граждан на - 7428,0т.р.;
 - на выплату единовременного пособия беременной жене военнослужащего, проходящего военную службу по призыву в сумме - 100,0т.р.;
 - на меры соц.поддержки семей, имеющих детей (материнский капитал) в сумме - 1200,0т.р.</t>
  </si>
  <si>
    <t xml:space="preserve">тыс.руб.</t>
  </si>
  <si>
    <t xml:space="preserve">Наименование</t>
  </si>
  <si>
    <t xml:space="preserve">БК</t>
  </si>
  <si>
    <t xml:space="preserve">Было </t>
  </si>
  <si>
    <t xml:space="preserve">изменения</t>
  </si>
  <si>
    <t xml:space="preserve">Стало</t>
  </si>
  <si>
    <t xml:space="preserve">Администрация</t>
  </si>
  <si>
    <t xml:space="preserve">900 0901 071 00 54920 600</t>
  </si>
  <si>
    <t xml:space="preserve">900 1003 072 00 73221 300</t>
  </si>
  <si>
    <t xml:space="preserve">Управление образования</t>
  </si>
  <si>
    <t xml:space="preserve">911 0701 083 00 R0271 200</t>
  </si>
  <si>
    <t xml:space="preserve">911 0702 051 00 71930 200</t>
  </si>
  <si>
    <t xml:space="preserve">911 1003 086 00 70050 600</t>
  </si>
  <si>
    <t xml:space="preserve">УСЗН</t>
  </si>
  <si>
    <t xml:space="preserve">915 0707 052 00 70490 100</t>
  </si>
  <si>
    <t xml:space="preserve">915 1003 086 00 52200 200</t>
  </si>
  <si>
    <t xml:space="preserve">915 1003 086 00 52200 300</t>
  </si>
  <si>
    <t xml:space="preserve">915 1003 086 00 70050 300</t>
  </si>
  <si>
    <t xml:space="preserve">915 1003 086 00 80010 300</t>
  </si>
  <si>
    <t xml:space="preserve">915 1003 086 00 80100 300</t>
  </si>
  <si>
    <t xml:space="preserve">915 1004 096 00 52700 300</t>
  </si>
  <si>
    <t xml:space="preserve">915 1004 086 00 53800 300</t>
  </si>
  <si>
    <t xml:space="preserve">915 1006 084 00 70280 200</t>
  </si>
  <si>
    <r>
      <rPr>
        <b val="true"/>
        <sz val="13"/>
        <rFont val="Times New Roman"/>
        <family val="1"/>
        <charset val="1"/>
      </rPr>
      <t xml:space="preserve">2.2.</t>
    </r>
    <r>
      <rPr>
        <sz val="13"/>
        <rFont val="Times New Roman"/>
        <family val="1"/>
        <charset val="1"/>
      </rPr>
      <t xml:space="preserve"> По ходатайствам бюджетных учреждений:</t>
    </r>
  </si>
  <si>
    <r>
      <rPr>
        <u val="single"/>
        <sz val="13"/>
        <rFont val="Times New Roman"/>
        <family val="1"/>
        <charset val="1"/>
      </rPr>
      <t xml:space="preserve">Переносятся ассигнования с одной БК на другую:
</t>
    </r>
    <r>
      <rPr>
        <sz val="13"/>
        <rFont val="Times New Roman"/>
        <family val="1"/>
        <charset val="1"/>
      </rPr>
      <t xml:space="preserve">По Управлению образования:
  - для софинансирования мероприятий государственной программы РФ "Доступная среда" на 2011-2020 годы, в соответствии с соглашением на создание в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для детей-инвалидов  в сумме 82,0 т.р.;</t>
    </r>
  </si>
  <si>
    <t xml:space="preserve">По КУМИ:
 - в связи с ликвидацией МП БСК "Одиссей" и необходимостью оплаты сложившейся задолженности (зарплата, коммунальные, прочие), так как КУМИ несет ответственность как учредитель при ликвидации учреждения, в сумме 900,0т.р.</t>
  </si>
  <si>
    <t xml:space="preserve">По Администрации:
 - в связи с необходимостью оплаты жилищной субсидии работникам бюджетной сферы в сумме 62,5т.р.</t>
  </si>
  <si>
    <t xml:space="preserve"> - по муниципальной программе "Обеспечение доступным и комфортным жильем и коммунальными услугами" для погашения кредиторской задолженности за технологическое присоединение (эл-во) перед ООО КЭнК в Восточном районе в сумме 3000,0 т.р.; для погашения кредиторской задолженности по исполнительному листу КЭСК в сумме 45,0т.р.</t>
  </si>
  <si>
    <t xml:space="preserve">По УЖКХ:
-  для оплаты кредиторской задолжености за электроэнергию, доставку песка, штрафа ГИБДД в сумме 3000,0 т.р.;
 - для бесперебойной работы отдела УЖКХ в опрерационных системах, на приобретение компьютеров в сумме 1,1 т.р.;</t>
  </si>
  <si>
    <t xml:space="preserve">Переносятся ассигнования с одного вида расходов на другой:</t>
  </si>
  <si>
    <t xml:space="preserve">По Администрации:
 - для оплаты за гсм, приобретение компьютера, ремонт МФУ, командировочные в сумме 100,0 т.р.;
 - для оплаты исполнительного листа ОАО "Кузбассэнергосбыт" в сумме - 26,8т.р.;
 - на командировочные расходы в сумме 100,0тыс.руб.;
 - для уплаты ежегодных взносов в Совет муниципальных образований в сумме - 97,2тыс.руб.;
 - по ГОиЧС для выплаты материального стимулирования добровольным пожарным в сумме 52,0тыс.руб.</t>
  </si>
  <si>
    <t xml:space="preserve">По КФКиС:
 - в связи с реорганизацией КФКиС в форме выделения из его состава нового юридического лица МБУ "Централизованная бухгалтерия комитета по физической культуре и спорту администрации Анжеро-Судженского городского округа" в сумме 391,4 т.р.;</t>
  </si>
  <si>
    <t xml:space="preserve">По УСЗН:
 - в связи с увеличением кадастровой стоимости земли, на основаниии ходатайства МКУ "Реабилитационный центр для детей и подростков" для оплаты земельного налога в сумме 34,1 т.р.;
 - в связи с увеличением МРОТ с 1.07.2016г., для оплаты заработной платы молодежным отрядам в сумме - 1,2т.р.</t>
  </si>
  <si>
    <t xml:space="preserve">По УСЗН:
 - для оказания адресной помощи гражданам города по программе "Милосердие" в сумме 14,7 т.р.;</t>
  </si>
  <si>
    <t xml:space="preserve">По Управлению образования:
 - для оплаты компенсации матерям до 3-х лет в сумме 1,0 т.р.;
 - в связи с увеличением МРОТ перераспределяются ассигнования на заработную плату в детских садах в сумме 374,3т.р.;
 - для оплаты пеней, штрафов по исполнительным листам ДД"Росток" в сумме 80,0т.р.;</t>
  </si>
  <si>
    <t xml:space="preserve">Переносятся ассигнования с одной целевой статьи на другую:</t>
  </si>
  <si>
    <t xml:space="preserve">По Администрации города:</t>
  </si>
  <si>
    <t xml:space="preserve"> - по муниципальной программе  «Обеспечение общественного порядка, пожарной безопасности и защита от чрезвычайных ситуаций» на 2015-2018 гг.» для оплаты услуг спецсвязи, приобретения канцтоваров, гсм в сумме 21,5 т.р.;
 - для расчетов с БиО за уборку снега в сумме 100,0тыс.руб.;
 - по ГОиЧС для возмещения командировочных расходов на обучение в сумме - 30,0тыс.руб.</t>
  </si>
  <si>
    <t xml:space="preserve">По управлению культуры:
 - для подготовки и проведения мероприятий, посвященных празднованию Дня шахтера, оплаты задолженности по исполнительным листам КомСАХ в сумме 18,8 т.р.</t>
  </si>
  <si>
    <t xml:space="preserve">По УЖКХ:
 - в связи с поступление денежных средств из областого бюджета на строительство теплотрассы в Восточном жилом районе в сумме 43000,0 т.р.</t>
  </si>
  <si>
    <t xml:space="preserve">По Управлению образования:
 - в связи с необходимостью оплаты пеней и госпошлин, задолженности по гсм в сумме 610,0 т.р.;
 - для оплаты за коммунальные услуги в сумме 535,0т.р.</t>
  </si>
  <si>
    <t xml:space="preserve">По КУМИ:
 - в связи необходимостью оплаты труда по договорам ГПХ, оплаты за услуги  "Почта России", за приобретение канцтоваров на  сумму -  220,0 т.р.</t>
  </si>
  <si>
    <t xml:space="preserve">Переносятся ассигнования с одного ГРБС на другого:</t>
  </si>
  <si>
    <t xml:space="preserve"> - по муниципальной программе "Обеспечение доступным и комфортным жильем и коммунальными услугами", в связи с отсутствием необходимости и 100% финансированием доли софинансирования местного бюджета на приобретение жилья молодым семьям (4 семьи), ассигнования в сумме - 797,6тыс.руб. переносятнся на резервный фонд.</t>
  </si>
  <si>
    <t xml:space="preserve"> - за счет увеличения дотации из областного бюджета на выравнивание бюджетной обеспеченности на 24924,0т.р.:</t>
  </si>
  <si>
    <t xml:space="preserve">Администрации города: </t>
  </si>
  <si>
    <t xml:space="preserve"> - на денежные выплаты гражданам, имеющим звание "Почетный гражданин Анжеро-Судженского городского округа" (дополнительно на 1 чел.) в сумме - 64,9т.р.</t>
  </si>
  <si>
    <t xml:space="preserve"> - на доведение до МРОТ ФОТ АХО в сумме - 228,4т.р.</t>
  </si>
  <si>
    <t xml:space="preserve"> - на доведение до 100% ФОТ Администрации города в сумме - 7447,0т.р.</t>
  </si>
  <si>
    <t xml:space="preserve"> - на доведение до 100% ФОТ ГО и ЧС в сумме - 849,0т.р.</t>
  </si>
  <si>
    <t xml:space="preserve"> - на доведение до 100% ФОТ ОООП в сумме - 1543,8т.р.</t>
  </si>
  <si>
    <t xml:space="preserve"> - на доведение до 100% ФОТ МФЦ (рассчитан по факту за 6 мес.2016г. + по начислению июня доведено до года + фот на 1 чел. на 6 мес, всего на 42 шт.ед.) в сумме - 4609,7т.р.</t>
  </si>
  <si>
    <t xml:space="preserve"> - Архиву на погашение кредиторской задолженности за технологическое присоединение к электрическим сетям ОАО "Кузбассэнергосбыт", за проектные работы ООО "Электротехпроект", на возмещение коммунальных услуг ОАО "Анжеромаш", на обучение пожарно-техническому минимуму для руководителей в РППЦ "Тетраком" в сумме - 219,6т.р.</t>
  </si>
  <si>
    <t xml:space="preserve">КФКиС</t>
  </si>
  <si>
    <t xml:space="preserve"> - на доведение до 100% ФОТ (аппарат) в сумме - 213,7т.р.</t>
  </si>
  <si>
    <t xml:space="preserve"> - на доведение до 100% ФОТ учреждений КФКиС в сумме - 1301,5т.р.</t>
  </si>
  <si>
    <t xml:space="preserve">КУМИ</t>
  </si>
  <si>
    <t xml:space="preserve"> - на доведение до 100% ФОТ  в сумме - 1554,3т.р.</t>
  </si>
  <si>
    <t xml:space="preserve">Управление культуры</t>
  </si>
  <si>
    <t xml:space="preserve"> - на доведение до 100% ФОТ (аппарат) в сумме - 213,6т.р.</t>
  </si>
  <si>
    <t xml:space="preserve"> - на ФОТ учреждений управления культуры в сумме - 1215,1т.р.</t>
  </si>
  <si>
    <t xml:space="preserve"> - на доведение до 100% ФОТ (аппарат) в сумме - 670,6т.р.</t>
  </si>
  <si>
    <t xml:space="preserve">УЖКХ</t>
  </si>
  <si>
    <t xml:space="preserve"> - на доведение до 100% ФОТ (аппарат) в сумме - 930,4т.р.</t>
  </si>
  <si>
    <t xml:space="preserve"> - на доведение до 100% ФОТ  АДС в сумме - 1589,0т.р., в том числе на ЕДДС - 195,8т.р., АДС - 1393,2т.р.</t>
  </si>
  <si>
    <t xml:space="preserve"> - на доведение до 100% ФОТ  УЖ в сумме - 2190,4т.р.</t>
  </si>
  <si>
    <t xml:space="preserve"> - на  приобретение компьютерного оборудования - 83,4т.р.</t>
  </si>
  <si>
    <t xml:space="preserve"> - за счет финансовой помощи:</t>
  </si>
  <si>
    <t xml:space="preserve"> - от ЗАО "Управляющая компания КЕМ-ОЙЛ" для Управления образованя на трудоустройство несовершеннолетних подростков в период летних каникул в количестве 18 чел. (9 чел. МБОУ "ООШ №8" и 9 чел. МБОУ "СОШ №22") в сумме - 45,0т.р.:</t>
  </si>
  <si>
    <t xml:space="preserve"> - за счет дополнительно полученных доходов:</t>
  </si>
  <si>
    <t xml:space="preserve"> - от продажи муниципальных земель в сумме 1500,0т.р. на погашение задолженности за технологическое присоединение  теплоснабжения в Восточном районе. </t>
  </si>
  <si>
    <t xml:space="preserve"> - за счет увеличения источников финансирования дефицита бюджета:</t>
  </si>
  <si>
    <t xml:space="preserve">Управлоению культуры: </t>
  </si>
  <si>
    <t xml:space="preserve"> - на ФОТ учреждений в сумме - 2497,1т.р.</t>
  </si>
  <si>
    <t xml:space="preserve">тыс. руб</t>
  </si>
  <si>
    <t xml:space="preserve">900 0102 011 00 11010 100</t>
  </si>
  <si>
    <t xml:space="preserve">900 0104 011 00 11020 100</t>
  </si>
  <si>
    <t xml:space="preserve">900 0104 011 00 11020 200</t>
  </si>
  <si>
    <t xml:space="preserve">900 0104 011 00 11020 800</t>
  </si>
  <si>
    <t xml:space="preserve">900 0104 011 00 11030 100</t>
  </si>
  <si>
    <t xml:space="preserve">900 0104 011 00 11030 200</t>
  </si>
  <si>
    <t xml:space="preserve">900 0113 014 00 11400 600</t>
  </si>
  <si>
    <t xml:space="preserve">900 0113 015 00 94040 300</t>
  </si>
  <si>
    <t xml:space="preserve">900 0113 033 00 11150 100</t>
  </si>
  <si>
    <t xml:space="preserve">900 0113 130 00 11170 600</t>
  </si>
  <si>
    <t xml:space="preserve">900 0309 031 00 11000 200</t>
  </si>
  <si>
    <t xml:space="preserve">900 0309 032 00 12700 200</t>
  </si>
  <si>
    <t xml:space="preserve">900 0309 032 00 13700 200</t>
  </si>
  <si>
    <t xml:space="preserve">900 0309 032 00 13700 300</t>
  </si>
  <si>
    <t xml:space="preserve">900 0309 031 00 13000 100</t>
  </si>
  <si>
    <t xml:space="preserve">900 0309 031 00 13000 200</t>
  </si>
  <si>
    <t xml:space="preserve">900 1003 042 00 L0200 300</t>
  </si>
  <si>
    <t xml:space="preserve">900 0501 043 00 S9602 400</t>
  </si>
  <si>
    <t xml:space="preserve">900 0501 044 00 11200 200</t>
  </si>
  <si>
    <t xml:space="preserve">900 0501 044 00 11200 800</t>
  </si>
  <si>
    <t xml:space="preserve">900 0901 083 00 14900 600</t>
  </si>
  <si>
    <t xml:space="preserve">900 1006 015 00 15010 200</t>
  </si>
  <si>
    <t xml:space="preserve">900 1006 015 00 15010 300</t>
  </si>
  <si>
    <t xml:space="preserve">904 0709 051 00 15520 100</t>
  </si>
  <si>
    <t xml:space="preserve">904 0709 051 00 15520 200</t>
  </si>
  <si>
    <t xml:space="preserve">904 0709 051 00 15520 600</t>
  </si>
  <si>
    <t xml:space="preserve">904 1101 090 00 11010 600</t>
  </si>
  <si>
    <t xml:space="preserve">904 1105 090 00 11040 100</t>
  </si>
  <si>
    <t xml:space="preserve">905 0113 020 00 14000 200 </t>
  </si>
  <si>
    <t xml:space="preserve">905 0113 020 00 16000 200 </t>
  </si>
  <si>
    <t xml:space="preserve">905 0113 020 00 18000 800</t>
  </si>
  <si>
    <t xml:space="preserve">905 0113 020 00 19000 100</t>
  </si>
  <si>
    <t xml:space="preserve">905 0113 020 00 19000 200</t>
  </si>
  <si>
    <t xml:space="preserve">905 0412 020 00 12000 200</t>
  </si>
  <si>
    <t xml:space="preserve">911 0701 051 00 11200 100</t>
  </si>
  <si>
    <t xml:space="preserve">911 0701 051 00 11200 200</t>
  </si>
  <si>
    <t xml:space="preserve">911 0701 051 00 11200 600</t>
  </si>
  <si>
    <t xml:space="preserve">911 0701 083 00 L0271 200</t>
  </si>
  <si>
    <t xml:space="preserve">911 0702 051 00 11210 600</t>
  </si>
  <si>
    <t xml:space="preserve">911 0702 051 00 11230 600</t>
  </si>
  <si>
    <t xml:space="preserve">911 0702 051 00 12220 200</t>
  </si>
  <si>
    <t xml:space="preserve">911 0702 051 00 71820 200</t>
  </si>
  <si>
    <t xml:space="preserve">911 0702 051 00 71820 800</t>
  </si>
  <si>
    <t xml:space="preserve">911 0709 053 00 11350 600</t>
  </si>
  <si>
    <t xml:space="preserve">911 0709 051 00 17010 600</t>
  </si>
  <si>
    <t xml:space="preserve">911 0709 053 00 11040 100</t>
  </si>
  <si>
    <t xml:space="preserve">911 0709 053 00 11520 100</t>
  </si>
  <si>
    <t xml:space="preserve">911 0709 053 00 11520 200</t>
  </si>
  <si>
    <t xml:space="preserve">911 0709 053 00 11520 600</t>
  </si>
  <si>
    <t xml:space="preserve">913 0702 051 00 11230 600</t>
  </si>
  <si>
    <t xml:space="preserve">913 0801 060 00 11400 600</t>
  </si>
  <si>
    <t xml:space="preserve">913 0801 060 00 12410 600</t>
  </si>
  <si>
    <t xml:space="preserve">913 0801 060 00 13420 600</t>
  </si>
  <si>
    <t xml:space="preserve">913 0804 060 00 14040 100</t>
  </si>
  <si>
    <t xml:space="preserve">913 0804 060 00 14520 100</t>
  </si>
  <si>
    <t xml:space="preserve">913 0804 060 00 14520 800</t>
  </si>
  <si>
    <t xml:space="preserve">915 1002 085 00 11050 100</t>
  </si>
  <si>
    <t xml:space="preserve">915 1002 085 00 11050 200</t>
  </si>
  <si>
    <t xml:space="preserve">915 1002 085 00 70170 200</t>
  </si>
  <si>
    <t xml:space="preserve">915 1002 085 00 70170 800</t>
  </si>
  <si>
    <t xml:space="preserve">915 1006 081 00 11400 300</t>
  </si>
  <si>
    <t xml:space="preserve">915 1006 081 00 11400 200</t>
  </si>
  <si>
    <t xml:space="preserve">Финансовое управление</t>
  </si>
  <si>
    <t xml:space="preserve">855 0111 015 00  13070 800</t>
  </si>
  <si>
    <t xml:space="preserve">919 0309 031 00 11000 600</t>
  </si>
  <si>
    <t xml:space="preserve">919 0409 111 00 11120 600</t>
  </si>
  <si>
    <t xml:space="preserve">919 0409 112 00 11110 600</t>
  </si>
  <si>
    <t xml:space="preserve">919 0502 101 00 12300 400</t>
  </si>
  <si>
    <t xml:space="preserve">919 0502 103 00 11200 800</t>
  </si>
  <si>
    <t xml:space="preserve">919 0502 103 00 13500 800</t>
  </si>
  <si>
    <t xml:space="preserve">919 0505 104 00 11040 200</t>
  </si>
  <si>
    <t xml:space="preserve">919 0505 104 00 11040 100</t>
  </si>
  <si>
    <t xml:space="preserve">919 0505 102 00 11900 600</t>
  </si>
  <si>
    <t xml:space="preserve">919 0505 116 00 11900 600</t>
  </si>
  <si>
    <t xml:space="preserve">      </t>
  </si>
  <si>
    <t xml:space="preserve">3. По источникам финансирования:
 В связи с поступлением дополнительных доходов увеличиваются источники финансирования дефицита бюджета по строке "Получение кредитов от кредитных организаций бюджетами городских округов в валюте Российской Федерации" на 2497,1 т.р. (или до 10 % от объема доходов местного бюджета на 2016 год без учета безвозмездных поступлений и дополнительного норматива отчислений от налога на доходы физических лиц, без учета снижения остатков средств на счетах по учету средств местного бюджета).</t>
  </si>
  <si>
    <t xml:space="preserve">4.  Итог сбалансированности бюджета:</t>
  </si>
  <si>
    <t xml:space="preserve">Доходы</t>
  </si>
  <si>
    <t xml:space="preserve">Расходы</t>
  </si>
  <si>
    <t xml:space="preserve">Субсидии</t>
  </si>
  <si>
    <t xml:space="preserve">Субсидии, субвенции, межбюджетные трансферты</t>
  </si>
  <si>
    <t xml:space="preserve">Субвенции</t>
  </si>
  <si>
    <t xml:space="preserve">Иные межбюджетные трансферты</t>
  </si>
  <si>
    <t xml:space="preserve">Дотации</t>
  </si>
  <si>
    <t xml:space="preserve">Доведение до 100% ФОТ Администрации</t>
  </si>
  <si>
    <t xml:space="preserve">Доведение до МРОТ ФОТ АХО</t>
  </si>
  <si>
    <t xml:space="preserve">Доведение до 100% ФОТ ГОиЧС</t>
  </si>
  <si>
    <t xml:space="preserve">Доведение до 100% ФОТ ОООП</t>
  </si>
  <si>
    <t xml:space="preserve">Доведение до 100% ФОТ КУМИ</t>
  </si>
  <si>
    <t xml:space="preserve">Доведение до 100% ФОТ КФКиС аппарат</t>
  </si>
  <si>
    <t xml:space="preserve">Доведение до 100% ФОТ учреждений КФКиС </t>
  </si>
  <si>
    <t xml:space="preserve">Доведение до 100% ФОТ Управлению культуры аппарат</t>
  </si>
  <si>
    <t xml:space="preserve">ФОТ учреждениям Управленя  культуры </t>
  </si>
  <si>
    <t xml:space="preserve">Доведение до 100% ФОТ Управлению образованияаппарат</t>
  </si>
  <si>
    <t xml:space="preserve">Доведение до 100% ФОТ УЖКХ</t>
  </si>
  <si>
    <t xml:space="preserve">Доведение до 100% ФОТ АДС</t>
  </si>
  <si>
    <t xml:space="preserve">ФОТ МФЦ (42 шт.ед.)</t>
  </si>
  <si>
    <t xml:space="preserve">Администрация  почетные граждане 100%</t>
  </si>
  <si>
    <t xml:space="preserve">Архив прочие</t>
  </si>
  <si>
    <t xml:space="preserve">УЖКХ компьютер</t>
  </si>
  <si>
    <t xml:space="preserve">Прочие безвозмездные поступления</t>
  </si>
  <si>
    <t xml:space="preserve">на трудоустройство несовершеннолетних подростков за счет поступившей финпомощи от ЗАО "Управляющая компания КЕМ-ОЙЛ" </t>
  </si>
  <si>
    <t xml:space="preserve">Налоговые и неналоговые доходы</t>
  </si>
  <si>
    <t xml:space="preserve">Техприсоединение теплотрассы Вост.района</t>
  </si>
  <si>
    <t xml:space="preserve">Источники финансирования дефицита бюджета</t>
  </si>
  <si>
    <t xml:space="preserve">Итого</t>
  </si>
  <si>
    <t xml:space="preserve">Начальник финансового управления г. Анжеро-Судженска-</t>
  </si>
  <si>
    <t xml:space="preserve">Е.Н. Зачиняева</t>
  </si>
  <si>
    <t xml:space="preserve">к  решению  «О внесении изменений в решение  Совета народных депутатов  Анжеро-Судженского городского округа от 22.12.2023  № 255 «О  бюджете  муниципального образования «Анжеро-Судженский городской округ» на 2024 год  и на плановый период  2025 и 2026 годов»</t>
  </si>
  <si>
    <t xml:space="preserve">Основные характеристики местного бюджета на 2024 год изменяются следующим образом:
общий объем доходов увеличивается на  4388,9тыс. рублей и составляет в сумме 4165766,9 тыс. рублей; 
общий объем расходов увеличивается на 33038,0 тыс. руб. и составляет в сумме 4242660,1  тыс. рублей;
Дефицит увеличивается на 28649,2 тыс. рублей и составляет 76893,2 тыс. рублей.</t>
  </si>
  <si>
    <t xml:space="preserve"> </t>
  </si>
  <si>
    <t xml:space="preserve">2.1. изменения по 2024 году:</t>
  </si>
  <si>
    <r>
      <rPr>
        <sz val="14"/>
        <rFont val="PT Astra Serif"/>
        <family val="1"/>
        <charset val="1"/>
      </rPr>
      <t xml:space="preserve">2.1.1.   </t>
    </r>
    <r>
      <rPr>
        <u val="single"/>
        <sz val="14"/>
        <rFont val="Times New Roman"/>
        <family val="1"/>
        <charset val="1"/>
      </rPr>
      <t xml:space="preserve"> На основании уведомления Министерства финансов Кузбасса от 06.02.2024 №18886; от 06.03.2024 №18925:</t>
    </r>
  </si>
  <si>
    <r>
      <rPr>
        <sz val="14"/>
        <rFont val="PT Astra Serif"/>
        <family val="1"/>
        <charset val="1"/>
      </rPr>
      <t xml:space="preserve"> -  дотация на выравнивание бюджетной обеспеченности  </t>
    </r>
    <r>
      <rPr>
        <sz val="14"/>
        <rFont val="Times New Roman"/>
        <family val="1"/>
        <charset val="1"/>
      </rPr>
      <t xml:space="preserve">муниципальных районов (городских округов) увеличивается на 65361,0 </t>
    </r>
    <r>
      <rPr>
        <sz val="14"/>
        <rFont val="PT Astra Serif"/>
        <family val="1"/>
        <charset val="1"/>
      </rPr>
      <t xml:space="preserve">тыс.руб.</t>
    </r>
  </si>
  <si>
    <t xml:space="preserve">  - дотация на поддержку мер по обеспечению сбалансированности бюджета увеличивается на  тыс.руб.</t>
  </si>
  <si>
    <t xml:space="preserve"> -  субсидии  увеличиваются на 3240,1 тыс.руб.</t>
  </si>
  <si>
    <t xml:space="preserve"> -  субвенции  уменьшаются  на    тыс.руб.</t>
  </si>
  <si>
    <t xml:space="preserve">2.1.2.   Вносятся изменения в план по доходам неналоговых платежей на 2024 год: </t>
  </si>
  <si>
    <t xml:space="preserve">План на 2024 год</t>
  </si>
  <si>
    <t xml:space="preserve">ожидаемое исполнение
 за год</t>
  </si>
  <si>
    <t xml:space="preserve">Налоговые доходы:</t>
  </si>
  <si>
    <t xml:space="preserve">Неналоговые доходы: </t>
  </si>
  <si>
    <t xml:space="preserve">Инициативные платежи, зачисляемые в бюджеты городских округов (благоустройство спортивной площадки (текущий ремонт), расположенной на территории МБОУ «ООШ №38» по адресу: 652484, Кемеровская область - Кузбасс, г. Анжеро-Судженск, ул. Куйбышева, 48)</t>
  </si>
  <si>
    <t xml:space="preserve">Итого </t>
  </si>
  <si>
    <t xml:space="preserve">2.1.3. Увеличиваются  прочие безвозмездные поступления на  сумму 150,0  тыс.руб. в том числе: 
  </t>
  </si>
  <si>
    <t xml:space="preserve"> - финансовая помощь  от АО «Нефтехимсервис» в размере 150,0 тыс. руб.</t>
  </si>
  <si>
    <t xml:space="preserve">ВСЕГО доходов собственной базы на  2024 год: 1148,7 тыс. руб.</t>
  </si>
  <si>
    <t xml:space="preserve">3. Изменения по расходам:</t>
  </si>
  <si>
    <r>
      <rPr>
        <b val="true"/>
        <u val="single"/>
        <sz val="14"/>
        <rFont val="Times New Roman"/>
        <family val="1"/>
        <charset val="1"/>
      </rPr>
      <t xml:space="preserve">3.1.</t>
    </r>
    <r>
      <rPr>
        <u val="single"/>
        <sz val="14"/>
        <rFont val="Times New Roman"/>
        <family val="1"/>
        <charset val="1"/>
      </rPr>
      <t xml:space="preserve">  На основании уведомления Министерства финансов Кузбасса от 06.02.2024 №18886, от 06.03.2024 № 18925:</t>
    </r>
  </si>
  <si>
    <r>
      <rPr>
        <u val="single"/>
        <sz val="14"/>
        <rFont val="PT Astra Serif"/>
        <family val="1"/>
        <charset val="1"/>
      </rPr>
      <t xml:space="preserve">По субсидиям и субвенциям:
</t>
    </r>
    <r>
      <rPr>
        <sz val="14"/>
        <rFont val="PT Astra Serif"/>
        <family val="1"/>
        <charset val="1"/>
      </rPr>
      <t xml:space="preserve">Увеличиваются ассигнования:
</t>
    </r>
  </si>
  <si>
    <r>
      <rPr>
        <b val="true"/>
        <sz val="14"/>
        <rFont val="PT Astra Serif"/>
        <family val="1"/>
        <charset val="1"/>
      </rPr>
      <t xml:space="preserve">По Администрации:
</t>
    </r>
    <r>
      <rPr>
        <sz val="14"/>
        <rFont val="PT Astra Serif"/>
        <family val="1"/>
        <charset val="1"/>
      </rPr>
      <t xml:space="preserve"> - на реализацию мероприятий по обеспечению жильем молодых семей на 1240,1 т.р.;
По Управлению образования:
 -  на реализацию проектов инициативного бюджетирования "Твой Кузбасс - твоя инициатива" на 2000,0 т.р.;</t>
    </r>
  </si>
  <si>
    <t xml:space="preserve">900 1004 042 00 L4970 300</t>
  </si>
  <si>
    <t xml:space="preserve">911 0702 051 00 S3420 600</t>
  </si>
  <si>
    <t xml:space="preserve">3.2 Изменения по расходам:</t>
  </si>
  <si>
    <t xml:space="preserve">Переносятся ассигнования по разделам и подразделам БК РФ:</t>
  </si>
  <si>
    <r>
      <rPr>
        <b val="true"/>
        <sz val="14"/>
        <rFont val="PT Astra Serif"/>
        <family val="1"/>
        <charset val="1"/>
      </rPr>
      <t xml:space="preserve">По ГРБС Администрация:  
</t>
    </r>
    <r>
      <rPr>
        <sz val="14"/>
        <rFont val="PT Astra Serif"/>
        <family val="1"/>
        <charset val="1"/>
      </rPr>
      <t xml:space="preserve"> - для оказания содействия в подготовке и проведении президента Российской Федерации, в том числе на информирование избирателей </t>
    </r>
    <r>
      <rPr>
        <u val="single"/>
        <sz val="14"/>
        <rFont val="PT Astra Serif"/>
        <family val="1"/>
        <charset val="1"/>
      </rPr>
      <t xml:space="preserve">уменьшаются ассигнования</t>
    </r>
    <r>
      <rPr>
        <sz val="14"/>
        <rFont val="PT Astra Serif"/>
        <family val="1"/>
        <charset val="1"/>
      </rPr>
      <t xml:space="preserve"> по подразделу 01-11 «Резервные фонды» на 150,0 т.р., </t>
    </r>
    <r>
      <rPr>
        <u val="single"/>
        <sz val="14"/>
        <rFont val="PT Astra Serif"/>
        <family val="1"/>
        <charset val="1"/>
      </rPr>
      <t xml:space="preserve">увеличиваются ассигнования</t>
    </r>
    <r>
      <rPr>
        <sz val="14"/>
        <rFont val="PT Astra Serif"/>
        <family val="1"/>
        <charset val="1"/>
      </rPr>
      <t xml:space="preserve"> по подразделу 01-07 «</t>
    </r>
    <r>
      <rPr>
        <sz val="14"/>
        <rFont val="Times New Roman"/>
        <family val="0"/>
        <charset val="1"/>
      </rPr>
      <t xml:space="preserve">Обеспечение проведения выборов и референдумов</t>
    </r>
    <r>
      <rPr>
        <sz val="14"/>
        <rFont val="PT Astra Serif"/>
        <family val="1"/>
        <charset val="1"/>
      </rPr>
      <t xml:space="preserve">" на 150,0 т.р.;</t>
    </r>
  </si>
  <si>
    <r>
      <rPr>
        <b val="true"/>
        <sz val="14"/>
        <rFont val="PT Astra Serif"/>
        <family val="1"/>
        <charset val="1"/>
      </rPr>
      <t xml:space="preserve">По управлению образования:
</t>
    </r>
    <r>
      <rPr>
        <sz val="14"/>
        <rFont val="PT Astra Serif"/>
        <family val="1"/>
        <charset val="1"/>
      </rPr>
      <t xml:space="preserve"> - для оплаты за противопожарные мероприятия, антитеррористические мероприятия, проектные работы по башне СЮТ, охрану, спецоценку условий труда, оплату труда работников дополнительного образования  </t>
    </r>
    <r>
      <rPr>
        <u val="single"/>
        <sz val="14"/>
        <rFont val="PT Astra Serif"/>
        <family val="1"/>
        <charset val="1"/>
      </rPr>
      <t xml:space="preserve">увеличиваются ассигнования</t>
    </r>
    <r>
      <rPr>
        <sz val="14"/>
        <rFont val="PT Astra Serif"/>
        <family val="1"/>
        <charset val="1"/>
      </rPr>
      <t xml:space="preserve">  по подразделу 07-02 "Общее образование" на 6111,1 т.р., по подразделу 07-03 "Дополнительное образование детей" на 201,3 т.р.,по подразделу 07-09 «Другие вопросы в области образования» на 15,8 т.р.,  </t>
    </r>
    <r>
      <rPr>
        <u val="single"/>
        <sz val="14"/>
        <rFont val="PT Astra Serif"/>
        <family val="1"/>
        <charset val="1"/>
      </rPr>
      <t xml:space="preserve">уменьшаются</t>
    </r>
    <r>
      <rPr>
        <sz val="14"/>
        <rFont val="PT Astra Serif"/>
        <family val="1"/>
        <charset val="1"/>
      </rPr>
      <t xml:space="preserve"> по подразделу 07-01 "Дошкольное образование" на 3984,6 т.р., по подразделу 11-03 «Спорт высших достижений» на 2343,6 т.р. ;</t>
    </r>
  </si>
  <si>
    <r>
      <rPr>
        <b val="true"/>
        <sz val="14"/>
        <rFont val="PT Astra Serif"/>
        <family val="1"/>
        <charset val="1"/>
      </rPr>
      <t xml:space="preserve">По УЖКХ:
</t>
    </r>
    <r>
      <rPr>
        <sz val="14"/>
        <rFont val="PT Astra Serif"/>
        <family val="1"/>
        <charset val="1"/>
      </rPr>
      <t xml:space="preserve"> - для проведения конкурсных процедур по озеленению, летнему содержанию Нижнего парка,  а также для заключения контрактов на обследование сооружений (мостов), контрактов на проектные работы по организации дорожного движения, на проведение праздников и содержание урн по прочему благоустройству </t>
    </r>
    <r>
      <rPr>
        <u val="single"/>
        <sz val="14"/>
        <rFont val="PT Astra Serif"/>
        <family val="1"/>
        <charset val="1"/>
      </rPr>
      <t xml:space="preserve">уменьшаются</t>
    </r>
    <r>
      <rPr>
        <sz val="14"/>
        <rFont val="PT Astra Serif"/>
        <family val="1"/>
        <charset val="1"/>
      </rPr>
      <t xml:space="preserve"> </t>
    </r>
    <r>
      <rPr>
        <u val="single"/>
        <sz val="14"/>
        <rFont val="PT Astra Serif"/>
        <family val="1"/>
        <charset val="1"/>
      </rPr>
      <t xml:space="preserve">ассигнования</t>
    </r>
    <r>
      <rPr>
        <sz val="14"/>
        <rFont val="PT Astra Serif"/>
        <family val="1"/>
        <charset val="1"/>
      </rPr>
      <t xml:space="preserve"> по подразделу 04-09 «Дорожное хозяйство» на 3800,0 т.р.,; </t>
    </r>
    <r>
      <rPr>
        <u val="single"/>
        <sz val="14"/>
        <rFont val="PT Astra Serif"/>
        <family val="1"/>
        <charset val="1"/>
      </rPr>
      <t xml:space="preserve">увеличиваются ассигнования</t>
    </r>
    <r>
      <rPr>
        <sz val="14"/>
        <rFont val="PT Astra Serif"/>
        <family val="1"/>
        <charset val="1"/>
      </rPr>
      <t xml:space="preserve"> по подразделу  по подразделу 05-03 «Благоустройство» на 3800,0 т.р</t>
    </r>
    <r>
      <rPr>
        <sz val="14"/>
        <rFont val="Times New Roman"/>
        <family val="1"/>
        <charset val="1"/>
      </rPr>
      <t xml:space="preserve">;</t>
    </r>
  </si>
  <si>
    <r>
      <rPr>
        <b val="true"/>
        <sz val="14"/>
        <rFont val="PT Astra Serif"/>
        <family val="1"/>
        <charset val="1"/>
      </rPr>
      <t xml:space="preserve">По Управлению культуры:
</t>
    </r>
    <r>
      <rPr>
        <sz val="14"/>
        <rFont val="PT Astra Serif"/>
        <family val="1"/>
        <charset val="1"/>
      </rPr>
      <t xml:space="preserve"> - для обеспечения софинансирования по субсидии на реализацию мероприятий по антитеррористической защищенности  </t>
    </r>
    <r>
      <rPr>
        <u val="single"/>
        <sz val="14"/>
        <rFont val="PT Astra Serif"/>
        <family val="1"/>
        <charset val="1"/>
      </rPr>
      <t xml:space="preserve">увеличиваются </t>
    </r>
    <r>
      <rPr>
        <sz val="14"/>
        <rFont val="PT Astra Serif"/>
        <family val="1"/>
        <charset val="1"/>
      </rPr>
      <t xml:space="preserve">ассигнования по подразделу  07-03 "Дополнительное образование детей" на 44,9 т.р., </t>
    </r>
    <r>
      <rPr>
        <u val="single"/>
        <sz val="14"/>
        <rFont val="PT Astra Serif"/>
        <family val="1"/>
        <charset val="1"/>
      </rPr>
      <t xml:space="preserve">уменьшаются</t>
    </r>
    <r>
      <rPr>
        <sz val="14"/>
        <rFont val="PT Astra Serif"/>
        <family val="1"/>
        <charset val="1"/>
      </rPr>
      <t xml:space="preserve"> по подразделу  08-01 «Культура» на 44,9 т.р.; </t>
    </r>
  </si>
  <si>
    <r>
      <rPr>
        <b val="true"/>
        <sz val="14"/>
        <rFont val="PT Astra Serif"/>
        <family val="1"/>
        <charset val="1"/>
      </rPr>
      <t xml:space="preserve">По КУМИ:</t>
    </r>
    <r>
      <rPr>
        <sz val="14"/>
        <rFont val="PT Astra Serif"/>
        <family val="1"/>
        <charset val="1"/>
      </rPr>
      <t xml:space="preserve"> 
 - для оплаты за формирование и оформление границ земельных участков </t>
    </r>
    <r>
      <rPr>
        <u val="single"/>
        <sz val="14"/>
        <rFont val="PT Astra Serif"/>
        <family val="1"/>
        <charset val="1"/>
      </rPr>
      <t xml:space="preserve">уменьшаются ассигнования</t>
    </r>
    <r>
      <rPr>
        <sz val="14"/>
        <rFont val="PT Astra Serif"/>
        <family val="1"/>
        <charset val="1"/>
      </rPr>
      <t xml:space="preserve"> по подразделу 01-13 «Другие общегосударственные вопросы» на 156,0 т.р.,  </t>
    </r>
    <r>
      <rPr>
        <u val="single"/>
        <sz val="14"/>
        <rFont val="PT Astra Serif"/>
        <family val="1"/>
        <charset val="1"/>
      </rPr>
      <t xml:space="preserve">увеличиваются</t>
    </r>
    <r>
      <rPr>
        <sz val="14"/>
        <rFont val="PT Astra Serif"/>
        <family val="1"/>
        <charset val="1"/>
      </rPr>
      <t xml:space="preserve"> по подразделу 04-12 «Другие вопросы в области национальной экономики»  на 156,0 т.р.;</t>
    </r>
  </si>
  <si>
    <r>
      <rPr>
        <sz val="14"/>
        <rFont val="PT Astra Serif"/>
        <family val="1"/>
        <charset val="1"/>
      </rPr>
      <t xml:space="preserve">По КФСиМ:
 - для выплаты заработной платы по программам дополнительного образования </t>
    </r>
    <r>
      <rPr>
        <u val="single"/>
        <sz val="14"/>
        <rFont val="PT Astra Serif"/>
        <family val="1"/>
        <charset val="1"/>
      </rPr>
      <t xml:space="preserve">увеличиваются ассигнования</t>
    </r>
    <r>
      <rPr>
        <sz val="14"/>
        <rFont val="PT Astra Serif"/>
        <family val="1"/>
        <charset val="1"/>
      </rPr>
      <t xml:space="preserve"> по подразделу  07-03 "Дополнительное образование детей" на 791,6 т.р., </t>
    </r>
    <r>
      <rPr>
        <u val="single"/>
        <sz val="14"/>
        <rFont val="PT Astra Serif"/>
        <family val="1"/>
        <charset val="1"/>
      </rPr>
      <t xml:space="preserve">уменьшаются</t>
    </r>
    <r>
      <rPr>
        <sz val="14"/>
        <rFont val="PT Astra Serif"/>
        <family val="1"/>
        <charset val="1"/>
      </rPr>
      <t xml:space="preserve"> по подразделу 11-03 «Спорт высших достижений» на 791,6 т.р.</t>
    </r>
  </si>
  <si>
    <t xml:space="preserve">Переносятся ассигнования с одного ГРБС на другого:
</t>
  </si>
  <si>
    <t xml:space="preserve"> - для организации временных работ для безработных граждан, состоящих на учете в службе занятости переносятся ассигнования в УСЗН на Администрацию (городской архив) в сумме 300,0 т.р. на текущий год и на плановый период 2025-2026гг;</t>
  </si>
  <si>
    <t xml:space="preserve"> - в связи с передачей КФСиМ административного здания по адресу ул. Ленина, 11 переносятся ассигнования с администрации на КФСиМ в  сумме 689,2 т.р. для оплаты коммунальных у слуг и налога на имущество;</t>
  </si>
  <si>
    <t xml:space="preserve">- для оплаты поступивших исполнительных листов переносятся ассигнования с Управления культуры в сумме 126,5 т.р.,  с Управления образования в сумме 650,0 т.р., с КФСиМ в сумме 75,0 т.р. на администрацию на мероприятие «Исполнение судебных актов» в сумме 851,5 т.р., </t>
  </si>
  <si>
    <t xml:space="preserve"> - для выполнения антитеррористических мероприятий с Управления образования на Управление культуры переносятся средства субсидии в  сумме 596,1 т.р.;</t>
  </si>
  <si>
    <r>
      <rPr>
        <b val="true"/>
        <sz val="14"/>
        <rFont val="PT Astra Serif"/>
        <family val="1"/>
        <charset val="1"/>
      </rPr>
      <t xml:space="preserve">Увеличиваются ассигнования:
</t>
    </r>
    <r>
      <rPr>
        <sz val="14"/>
        <rFont val="PT Astra Serif"/>
        <family val="1"/>
        <charset val="1"/>
      </rPr>
      <t xml:space="preserve">По КУМИ:
 - для оплаты по контрактам по 185-ФЗ за счет остатков на 01.01.2024г, разрешенных к использованию, на 12082,2 т.р.;
 - для выделения субсидии на предупреждение банкротства муниципальных предприятий на 1500,0 т.р.;
 - для захоронения мусора после сноса ветхого и аварийного жилья, находящегося в муниципальной собственности,  на 1000 т.р.;
 - п</t>
    </r>
    <r>
      <rPr>
        <sz val="14"/>
        <color rgb="FF000000"/>
        <rFont val="PT Astra Serif"/>
        <family val="1"/>
        <charset val="1"/>
      </rPr>
      <t xml:space="preserve">о решению суда № 2а-1037/2023 об обязании администрации Анжеро-Судженского городского округа произвести лесоустройство в границах Анжеро-Судженского городского округа, разработать и утвердить лесохозяйственный регламент, принять планы-графики для проведения работ по разработке границ, созданных лесничеств на 2000,0 т.р.;
</t>
    </r>
    <r>
      <rPr>
        <sz val="14"/>
        <rFont val="PT Astra Serif"/>
        <family val="1"/>
        <charset val="1"/>
      </rPr>
      <t xml:space="preserve">По Управлению культуры:
 - для корректировки научно-проектной документации в целях капитального ремонта ДК «Судженский», оплаты за аренду КРЦ «Сибирский», оплаты за охрану учреждений, выплатой надбавки за выслугу лет на 7535,9 т.р.;
По Администрации:
 - для оплаты информационного сопровождения заявки для участия в конкурсе «Лучших проектов создания комфортной городской среды» на 432,5 т.р.;
 - для доведения до утвержденного тарифа по МУП ГТРК </t>
    </r>
    <r>
      <rPr>
        <sz val="14"/>
        <rFont val="Times New Roman"/>
        <family val="1"/>
        <charset val="1"/>
      </rPr>
      <t xml:space="preserve">по постановлению от 07.12.2023 № 1133 «Об утверждении тарифа на услуги, оказываемые муниципальным унитарным предприятием Анжеро-Судженского городского округа «Городская телерадиовещательная компания»</t>
    </r>
    <r>
      <rPr>
        <sz val="14"/>
        <rFont val="PT Astra Serif"/>
        <family val="1"/>
        <charset val="1"/>
      </rPr>
      <t xml:space="preserve">на 684,2 т.р.;
 - для внесения изменений в генплан за счет поступившей финансовой помощи на 150,0 т.р.;</t>
    </r>
  </si>
  <si>
    <r>
      <rPr>
        <sz val="14"/>
        <rFont val="PT Astra Serif"/>
        <family val="1"/>
        <charset val="1"/>
      </rPr>
      <t xml:space="preserve">По Управлению образования: 
- по соглашению по инициативному бюджетированию средства физических и юридических лиц на 998,7 т.р.;
По СНД:
 - в связи с установлением доплаты за особые условия исполнения должностных полномочий председателя Совета народных депутатов на 665,2 т.р.;
 По УЖКХ:
 - для подготовки материалов заявки для участия в конкурсе «Лучших проектов создания комфортной городской среды» н 413,0 т.р.;
 - п</t>
    </r>
    <r>
      <rPr>
        <sz val="14"/>
        <color rgb="FF000000"/>
        <rFont val="PT Astra Serif"/>
        <family val="1"/>
        <charset val="1"/>
      </rPr>
      <t xml:space="preserve">о решению суда № 2а-1080/2023 об обязании администрации Анжеро-Судженского городского округа привести в соответствие проект организации дорожного движения </t>
    </r>
    <r>
      <rPr>
        <sz val="14"/>
        <rFont val="PT Astra Serif"/>
        <family val="1"/>
        <charset val="1"/>
      </rPr>
      <t xml:space="preserve">на 2336,2 т.р.;</t>
    </r>
  </si>
  <si>
    <t xml:space="preserve">Уменьшаются ассигнования:
</t>
  </si>
  <si>
    <t xml:space="preserve">Кроме того, по ходатайствам ГРБС вносятся изменения по изменению видов расходов и перераспределению бюджетных ассигнований с одной бюджетной классификации на другую внутри раздела и подраздела.</t>
  </si>
  <si>
    <t xml:space="preserve">(тыс. руб.)</t>
  </si>
  <si>
    <t xml:space="preserve">900 0104 011 00 10102 200</t>
  </si>
  <si>
    <t xml:space="preserve">900 0104 011 00 10102 100</t>
  </si>
  <si>
    <t xml:space="preserve">900 0104 011 00 10103 100</t>
  </si>
  <si>
    <t xml:space="preserve">900 0107 990 00 20003 200</t>
  </si>
  <si>
    <t xml:space="preserve">900 0111 013 00 10301 800</t>
  </si>
  <si>
    <t xml:space="preserve">900 0113 013 00 10701 800</t>
  </si>
  <si>
    <t xml:space="preserve">900 0113 013 00 11001 200</t>
  </si>
  <si>
    <t xml:space="preserve">900 0412 020 00 10105 200</t>
  </si>
  <si>
    <t xml:space="preserve">900 0503 115 00 10141 200</t>
  </si>
  <si>
    <t xml:space="preserve">900 1006 081 00 10326 600</t>
  </si>
  <si>
    <t xml:space="preserve">СНД</t>
  </si>
  <si>
    <t xml:space="preserve">907 0103 990 00 20111 100</t>
  </si>
  <si>
    <t xml:space="preserve">КФСиМ</t>
  </si>
  <si>
    <t xml:space="preserve">904 0703 090 00 10531 600</t>
  </si>
  <si>
    <t xml:space="preserve">904 1103 090 00 10531 600</t>
  </si>
  <si>
    <t xml:space="preserve">904 1105 090 00 10132 200</t>
  </si>
  <si>
    <t xml:space="preserve">904 1105 090 00 10132 800</t>
  </si>
  <si>
    <t xml:space="preserve">905 0113 020 00 10605 200</t>
  </si>
  <si>
    <t xml:space="preserve">905 0113 020 00 11005 800</t>
  </si>
  <si>
    <t xml:space="preserve">905 0501 043 F3 67483 400</t>
  </si>
  <si>
    <t xml:space="preserve">905 0501 043 F3 67484 400</t>
  </si>
  <si>
    <t xml:space="preserve">911 0701 051 00 10114 600</t>
  </si>
  <si>
    <t xml:space="preserve">911 0701 032 00 10107 600</t>
  </si>
  <si>
    <t xml:space="preserve">911 0701 051 00 S1390 200</t>
  </si>
  <si>
    <t xml:space="preserve">911 0701 051 00 S1390 600</t>
  </si>
  <si>
    <t xml:space="preserve">911 0701 051 00 S1480 200</t>
  </si>
  <si>
    <t xml:space="preserve">911 0701 051 00 S1480 600</t>
  </si>
  <si>
    <t xml:space="preserve">911 0702 032 00 10107 600</t>
  </si>
  <si>
    <t xml:space="preserve">911 0702 051 00 10115 600</t>
  </si>
  <si>
    <t xml:space="preserve">911 0702 051 00 S1390 200</t>
  </si>
  <si>
    <t xml:space="preserve">911 0702 051 00 S1390 600</t>
  </si>
  <si>
    <t xml:space="preserve">911 0702 051 00 S1480 200</t>
  </si>
  <si>
    <t xml:space="preserve">911 0702 051 00 S1480 600</t>
  </si>
  <si>
    <t xml:space="preserve">911 0703 044 00 10211 400</t>
  </si>
  <si>
    <t xml:space="preserve">911 0703 044 00 10211 600</t>
  </si>
  <si>
    <t xml:space="preserve">911 0703 051 00 10116 600</t>
  </si>
  <si>
    <t xml:space="preserve">911 0703 051 00 S1390 600</t>
  </si>
  <si>
    <t xml:space="preserve">911 0709 032 00 10107 600</t>
  </si>
  <si>
    <t xml:space="preserve">911 0709 053 00 10123 600</t>
  </si>
  <si>
    <t xml:space="preserve">911 0709 053 00 10124 200</t>
  </si>
  <si>
    <t xml:space="preserve">911 1103 090 00 10532 600</t>
  </si>
  <si>
    <t xml:space="preserve">913 0703 051 00 10116 600</t>
  </si>
  <si>
    <t xml:space="preserve">913 0703 051 00 S1390 600</t>
  </si>
  <si>
    <t xml:space="preserve">913 0801 044 00 10211 200</t>
  </si>
  <si>
    <t xml:space="preserve">913 0801 061 00 10125 600</t>
  </si>
  <si>
    <t xml:space="preserve">913 0801 061 00 10225 600</t>
  </si>
  <si>
    <t xml:space="preserve">913 0801 061 00 10325 600</t>
  </si>
  <si>
    <t xml:space="preserve">913 0804 061 00 10424 100</t>
  </si>
  <si>
    <t xml:space="preserve">913 0804 061 00 10425 100</t>
  </si>
  <si>
    <t xml:space="preserve">913 0804 061 00 10425 300</t>
  </si>
  <si>
    <t xml:space="preserve">915 1002 085 00 70172 100</t>
  </si>
  <si>
    <t xml:space="preserve">915 1002 085 00 70172 200</t>
  </si>
  <si>
    <t xml:space="preserve">915 1006 081 00 10326 800</t>
  </si>
  <si>
    <t xml:space="preserve">915 1006 081 00 10626 300</t>
  </si>
  <si>
    <t xml:space="preserve">915 1006 084 00 70280 300</t>
  </si>
  <si>
    <t xml:space="preserve">915 1006 087 00 10129 800</t>
  </si>
  <si>
    <t xml:space="preserve">919 0409 111 00 10136 600</t>
  </si>
  <si>
    <t xml:space="preserve">919 0409 112 00 10137 600</t>
  </si>
  <si>
    <t xml:space="preserve">919 0501 044 00 10211 400</t>
  </si>
  <si>
    <t xml:space="preserve">919 0501 044 00 10211 600</t>
  </si>
  <si>
    <t xml:space="preserve">919 0502 101 00 10235 200</t>
  </si>
  <si>
    <t xml:space="preserve">919 0502 101 00 10535 200</t>
  </si>
  <si>
    <t xml:space="preserve">919 0502 102 00 72571 800</t>
  </si>
  <si>
    <t xml:space="preserve">919 0502 102 00 72572 800</t>
  </si>
  <si>
    <t xml:space="preserve">919 0502 102 00 72573 800</t>
  </si>
  <si>
    <t xml:space="preserve">919 0502 102 00 72574 800</t>
  </si>
  <si>
    <t xml:space="preserve">919 0503 113 00 10138 600</t>
  </si>
  <si>
    <t xml:space="preserve">919 0503 115 00 10141 200</t>
  </si>
  <si>
    <t xml:space="preserve">919 0503 115 00 10141 600</t>
  </si>
  <si>
    <t xml:space="preserve">919 0503 115 00 L2991 600</t>
  </si>
  <si>
    <t xml:space="preserve">919 0503 115 00 L2992 600</t>
  </si>
  <si>
    <t xml:space="preserve">2025 год</t>
  </si>
  <si>
    <t xml:space="preserve">2026 год</t>
  </si>
  <si>
    <r>
      <rPr>
        <b val="true"/>
        <i val="true"/>
        <sz val="14"/>
        <rFont val="PT Astra Serif"/>
        <family val="1"/>
        <charset val="1"/>
      </rPr>
      <t xml:space="preserve">4. </t>
    </r>
    <r>
      <rPr>
        <sz val="14"/>
        <rFont val="Times New Roman"/>
        <family val="1"/>
        <charset val="1"/>
      </rPr>
      <t xml:space="preserve">По источникам финансирования дефицита увеличиваются строки:
  - «</t>
    </r>
    <r>
      <rPr>
        <sz val="12"/>
        <rFont val="Times New Roman"/>
        <family val="1"/>
        <charset val="1"/>
      </rPr>
      <t xml:space="preserve">Уменьшение прочих остатков денежных средств бюджетов городских округов» на 28649,2 т.р. за счет остатков средств на 01.01.2024г;</t>
    </r>
  </si>
  <si>
    <r>
      <rPr>
        <b val="true"/>
        <sz val="14"/>
        <rFont val="Times New Roman"/>
        <family val="1"/>
        <charset val="1"/>
      </rPr>
      <t xml:space="preserve">5.</t>
    </r>
    <r>
      <rPr>
        <sz val="14"/>
        <rFont val="Times New Roman"/>
        <family val="1"/>
        <charset val="1"/>
      </rPr>
      <t xml:space="preserve">  Итог сбалансированности бюджета:</t>
    </r>
  </si>
  <si>
    <t xml:space="preserve">(тыс.руб.)</t>
  </si>
  <si>
    <t xml:space="preserve">Субвенции, субсидии, иные межбюджетные трансферты, дотация</t>
  </si>
  <si>
    <t xml:space="preserve">Безвозмездные поступления от негосударственных организаций</t>
  </si>
  <si>
    <t xml:space="preserve">Источники финансирования дефицита</t>
  </si>
  <si>
    <t xml:space="preserve">Начальник финансового управления
администрации Анжеро-Судженского городского округа</t>
  </si>
  <si>
    <t xml:space="preserve">Е.Н.Зачиняева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</si>
</sst>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%"/>
    <numFmt numFmtId="166" formatCode="dd/mmm"/>
    <numFmt numFmtId="167" formatCode="General"/>
    <numFmt numFmtId="168" formatCode="0.00"/>
    <numFmt numFmtId="169" formatCode="@"/>
    <numFmt numFmtId="170" formatCode="0.0"/>
    <numFmt numFmtId="171" formatCode="0.00000"/>
    <numFmt numFmtId="172" formatCode="\ * #,##0.00&quot;    &quot;;\-* #,##0.00&quot;    &quot;;\ * \-#&quot;    &quot;;\ @\ "/>
    <numFmt numFmtId="173" formatCode="#,##0.0"/>
    <numFmt numFmtId="174" formatCode="0.000000"/>
  </numFmts>
  <fonts count="38">
    <font>
      <sz val="1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name val="Times New Roman"/>
      <family val="1"/>
      <charset val="1"/>
    </font>
    <font>
      <sz val="13"/>
      <name val="Times New Roman"/>
      <family val="1"/>
      <charset val="1"/>
    </font>
    <font>
      <b val="true"/>
      <i val="true"/>
      <sz val="13"/>
      <name val="Times New Roman"/>
      <family val="1"/>
      <charset val="1"/>
    </font>
    <font>
      <b val="true"/>
      <u val="single"/>
      <sz val="13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vertAlign val="superscript"/>
      <sz val="11"/>
      <name val="Times New Roman"/>
      <family val="1"/>
      <charset val="1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u val="single"/>
      <sz val="13"/>
      <name val="Times New Roman"/>
      <family val="1"/>
      <charset val="1"/>
    </font>
    <font>
      <sz val="12"/>
      <name val="Arial Cyr"/>
      <family val="0"/>
      <charset val="1"/>
    </font>
    <font>
      <sz val="8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i val="true"/>
      <sz val="12"/>
      <name val="Times New Roman"/>
      <family val="1"/>
      <charset val="1"/>
    </font>
    <font>
      <i val="true"/>
      <sz val="10"/>
      <name val="Arial Cyr"/>
      <family val="0"/>
      <charset val="1"/>
    </font>
    <font>
      <i val="true"/>
      <sz val="13"/>
      <name val="Times New Roman"/>
      <family val="1"/>
      <charset val="1"/>
    </font>
    <font>
      <sz val="8"/>
      <name val="Arial Cyr"/>
      <family val="0"/>
      <charset val="1"/>
    </font>
    <font>
      <b val="true"/>
      <i val="true"/>
      <sz val="11"/>
      <name val="Times New Roman"/>
      <family val="1"/>
      <charset val="1"/>
    </font>
    <font>
      <i val="true"/>
      <sz val="10"/>
      <name val="Times New Roman"/>
      <family val="1"/>
      <charset val="1"/>
    </font>
    <font>
      <sz val="14"/>
      <name val="PT Astra Serif"/>
      <family val="1"/>
      <charset val="1"/>
    </font>
    <font>
      <b val="true"/>
      <sz val="14"/>
      <name val="PT Astra Serif"/>
      <family val="1"/>
      <charset val="1"/>
    </font>
    <font>
      <u val="single"/>
      <sz val="14"/>
      <name val="Times New Roman"/>
      <family val="1"/>
      <charset val="1"/>
    </font>
    <font>
      <sz val="14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name val="PT Astra Serif"/>
      <family val="1"/>
      <charset val="1"/>
    </font>
    <font>
      <b val="true"/>
      <u val="single"/>
      <sz val="14"/>
      <name val="Times New Roman"/>
      <family val="1"/>
      <charset val="1"/>
    </font>
    <font>
      <u val="single"/>
      <sz val="14"/>
      <name val="PT Astra Serif"/>
      <family val="1"/>
      <charset val="1"/>
    </font>
    <font>
      <b val="true"/>
      <i val="true"/>
      <sz val="14"/>
      <name val="PT Astra Serif"/>
      <family val="1"/>
      <charset val="1"/>
    </font>
    <font>
      <b val="true"/>
      <u val="single"/>
      <sz val="14"/>
      <name val="PT Astra Serif"/>
      <family val="1"/>
      <charset val="1"/>
    </font>
    <font>
      <sz val="14"/>
      <name val="Times New Roman"/>
      <family val="0"/>
      <charset val="1"/>
    </font>
    <font>
      <i val="true"/>
      <sz val="14"/>
      <name val="PT Astra Serif"/>
      <family val="1"/>
      <charset val="1"/>
    </font>
    <font>
      <b val="true"/>
      <sz val="14"/>
      <name val="Times New Roman"/>
      <family val="1"/>
      <charset val="1"/>
    </font>
    <font>
      <sz val="14"/>
      <color rgb="FF000000"/>
      <name val="PT Astra Serif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13" fillId="0" borderId="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12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12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6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9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9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2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2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3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5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13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24" fillId="0" borderId="1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2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2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8" fillId="2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2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4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2" borderId="1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70" fontId="24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25" fillId="2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8" fontId="2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8" fontId="2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31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5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4" fillId="0" borderId="1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5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2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3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3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3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4" fillId="3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70" fontId="35" fillId="3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9" fontId="24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24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3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3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1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70" fontId="24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4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8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32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3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9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3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Процент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46C0A"/>
    <pageSetUpPr fitToPage="true"/>
  </sheetPr>
  <dimension ref="A1:N231"/>
  <sheetViews>
    <sheetView showFormulas="false" showGridLines="true" showRowColHeaders="true" showZeros="true" rightToLeft="false" tabSelected="false" showOutlineSymbols="true" defaultGridColor="true" view="pageBreakPreview" topLeftCell="A22" colorId="64" zoomScale="100" zoomScaleNormal="90" zoomScalePageLayoutView="100" workbookViewId="0">
      <selection pane="topLeft" activeCell="I34" activeCellId="0" sqref="I3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35.85"/>
    <col collapsed="false" customWidth="true" hidden="false" outlineLevel="0" max="2" min="2" style="1" width="12.29"/>
    <col collapsed="false" customWidth="true" hidden="false" outlineLevel="0" max="3" min="3" style="1" width="14.57"/>
    <col collapsed="false" customWidth="true" hidden="false" outlineLevel="0" max="4" min="4" style="1" width="12.71"/>
    <col collapsed="false" customWidth="true" hidden="false" outlineLevel="0" max="5" min="5" style="1" width="16.43"/>
    <col collapsed="false" customWidth="true" hidden="false" outlineLevel="0" max="6" min="6" style="1" width="23"/>
    <col collapsed="false" customWidth="true" hidden="false" outlineLevel="0" max="8" min="7" style="1" width="9.57"/>
    <col collapsed="false" customWidth="false" hidden="false" outlineLevel="0" max="9" min="9" style="1" width="9.14"/>
    <col collapsed="false" customWidth="true" hidden="false" outlineLevel="0" max="10" min="10" style="1" width="9.57"/>
    <col collapsed="false" customWidth="false" hidden="false" outlineLevel="0" max="12" min="11" style="1" width="9.14"/>
    <col collapsed="false" customWidth="true" hidden="false" outlineLevel="0" max="13" min="13" style="1" width="13.15"/>
    <col collapsed="false" customWidth="false" hidden="false" outlineLevel="0" max="16384" min="14" style="1" width="9.14"/>
  </cols>
  <sheetData>
    <row r="1" customFormat="false" ht="19.5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66.75" hidden="false" customHeight="true" outlineLevel="0" collapsed="false">
      <c r="A2" s="3" t="s">
        <v>1</v>
      </c>
      <c r="B2" s="3"/>
      <c r="C2" s="3"/>
      <c r="D2" s="3"/>
      <c r="E2" s="3"/>
      <c r="F2" s="3"/>
    </row>
    <row r="3" customFormat="false" ht="15.75" hidden="false" customHeight="true" outlineLevel="0" collapsed="false">
      <c r="A3" s="4" t="s">
        <v>2</v>
      </c>
      <c r="B3" s="4"/>
      <c r="C3" s="4"/>
      <c r="D3" s="4"/>
      <c r="E3" s="4"/>
      <c r="F3" s="4"/>
      <c r="G3" s="5"/>
      <c r="H3" s="5"/>
    </row>
    <row r="4" customFormat="false" ht="65.25" hidden="false" customHeight="true" outlineLevel="0" collapsed="false">
      <c r="A4" s="6" t="s">
        <v>3</v>
      </c>
      <c r="B4" s="6"/>
      <c r="C4" s="6"/>
      <c r="D4" s="6"/>
      <c r="E4" s="6"/>
      <c r="F4" s="6"/>
      <c r="G4" s="5"/>
      <c r="H4" s="5"/>
    </row>
    <row r="5" customFormat="false" ht="18.75" hidden="false" customHeight="true" outlineLevel="0" collapsed="false">
      <c r="A5" s="7" t="s">
        <v>4</v>
      </c>
      <c r="B5" s="7"/>
      <c r="C5" s="7"/>
      <c r="D5" s="7"/>
      <c r="E5" s="7"/>
      <c r="F5" s="7"/>
      <c r="G5" s="5"/>
      <c r="H5" s="5"/>
    </row>
    <row r="6" customFormat="false" ht="18.75" hidden="false" customHeight="true" outlineLevel="0" collapsed="false">
      <c r="A6" s="7" t="s">
        <v>5</v>
      </c>
      <c r="B6" s="7"/>
      <c r="C6" s="7"/>
      <c r="D6" s="7"/>
      <c r="E6" s="7"/>
      <c r="F6" s="7"/>
      <c r="G6" s="5"/>
      <c r="H6" s="5"/>
    </row>
    <row r="7" customFormat="false" ht="17.25" hidden="false" customHeight="true" outlineLevel="0" collapsed="false">
      <c r="A7" s="7" t="s">
        <v>6</v>
      </c>
      <c r="B7" s="7"/>
      <c r="C7" s="7"/>
      <c r="D7" s="7"/>
      <c r="E7" s="7"/>
      <c r="F7" s="7"/>
      <c r="G7" s="5"/>
      <c r="H7" s="5"/>
    </row>
    <row r="8" customFormat="false" ht="15.75" hidden="false" customHeight="true" outlineLevel="0" collapsed="false">
      <c r="A8" s="8" t="s">
        <v>7</v>
      </c>
      <c r="B8" s="8"/>
      <c r="C8" s="8"/>
      <c r="D8" s="8"/>
      <c r="E8" s="8"/>
      <c r="F8" s="8"/>
      <c r="G8" s="5"/>
      <c r="H8" s="5"/>
    </row>
    <row r="9" customFormat="false" ht="35.25" hidden="false" customHeight="true" outlineLevel="0" collapsed="false">
      <c r="A9" s="9" t="s">
        <v>8</v>
      </c>
      <c r="B9" s="9"/>
      <c r="C9" s="9"/>
      <c r="D9" s="9"/>
      <c r="E9" s="9"/>
      <c r="F9" s="9"/>
      <c r="G9" s="5"/>
      <c r="H9" s="5"/>
    </row>
    <row r="10" customFormat="false" ht="33.75" hidden="false" customHeight="true" outlineLevel="0" collapsed="false">
      <c r="A10" s="10" t="s">
        <v>9</v>
      </c>
      <c r="B10" s="11" t="s">
        <v>10</v>
      </c>
      <c r="C10" s="11" t="s">
        <v>11</v>
      </c>
      <c r="D10" s="11" t="s">
        <v>12</v>
      </c>
      <c r="E10" s="11" t="s">
        <v>13</v>
      </c>
      <c r="F10" s="11" t="s">
        <v>14</v>
      </c>
      <c r="G10" s="5"/>
      <c r="H10" s="5"/>
    </row>
    <row r="11" customFormat="false" ht="36" hidden="false" customHeight="true" outlineLevel="0" collapsed="false">
      <c r="A11" s="12" t="s">
        <v>15</v>
      </c>
      <c r="B11" s="13" t="n">
        <v>490</v>
      </c>
      <c r="C11" s="13" t="n">
        <v>529.8</v>
      </c>
      <c r="D11" s="13" t="n">
        <v>530</v>
      </c>
      <c r="E11" s="13" t="n">
        <f aca="false">D11-B11</f>
        <v>40</v>
      </c>
      <c r="F11" s="14" t="s">
        <v>16</v>
      </c>
      <c r="G11" s="5"/>
      <c r="H11" s="5"/>
    </row>
    <row r="12" customFormat="false" ht="60" hidden="false" customHeight="true" outlineLevel="0" collapsed="false">
      <c r="A12" s="15" t="s">
        <v>17</v>
      </c>
      <c r="B12" s="13" t="n">
        <v>273</v>
      </c>
      <c r="C12" s="13" t="n">
        <v>535.5</v>
      </c>
      <c r="D12" s="13" t="n">
        <v>573</v>
      </c>
      <c r="E12" s="13" t="n">
        <f aca="false">D12-B12</f>
        <v>300</v>
      </c>
      <c r="F12" s="14" t="s">
        <v>18</v>
      </c>
      <c r="G12" s="5"/>
      <c r="H12" s="5"/>
    </row>
    <row r="13" customFormat="false" ht="46.5" hidden="false" customHeight="true" outlineLevel="0" collapsed="false">
      <c r="A13" s="15" t="s">
        <v>19</v>
      </c>
      <c r="B13" s="13" t="n">
        <v>40</v>
      </c>
      <c r="C13" s="13" t="n">
        <v>70.6</v>
      </c>
      <c r="D13" s="13" t="n">
        <v>120</v>
      </c>
      <c r="E13" s="13" t="n">
        <f aca="false">D13-B13</f>
        <v>80</v>
      </c>
      <c r="F13" s="14" t="s">
        <v>20</v>
      </c>
      <c r="G13" s="5"/>
      <c r="H13" s="5"/>
    </row>
    <row r="14" customFormat="false" ht="90" hidden="false" customHeight="true" outlineLevel="0" collapsed="false">
      <c r="A14" s="16" t="s">
        <v>21</v>
      </c>
      <c r="B14" s="13" t="n">
        <v>439</v>
      </c>
      <c r="C14" s="13" t="n">
        <v>25</v>
      </c>
      <c r="D14" s="13" t="n">
        <v>138</v>
      </c>
      <c r="E14" s="13" t="n">
        <f aca="false">D14-B14</f>
        <v>-301</v>
      </c>
      <c r="F14" s="14" t="s">
        <v>22</v>
      </c>
      <c r="G14" s="5"/>
      <c r="H14" s="5"/>
    </row>
    <row r="15" customFormat="false" ht="48" hidden="false" customHeight="true" outlineLevel="0" collapsed="false">
      <c r="A15" s="17" t="s">
        <v>23</v>
      </c>
      <c r="B15" s="13" t="n">
        <v>298</v>
      </c>
      <c r="C15" s="13" t="n">
        <v>329.8</v>
      </c>
      <c r="D15" s="13" t="n">
        <v>398</v>
      </c>
      <c r="E15" s="13" t="n">
        <f aca="false">D15-B15</f>
        <v>100</v>
      </c>
      <c r="F15" s="14" t="s">
        <v>24</v>
      </c>
      <c r="G15" s="5"/>
      <c r="H15" s="5"/>
    </row>
    <row r="16" customFormat="false" ht="44.25" hidden="false" customHeight="true" outlineLevel="0" collapsed="false">
      <c r="A16" s="17" t="s">
        <v>25</v>
      </c>
      <c r="B16" s="13" t="n">
        <v>7</v>
      </c>
      <c r="C16" s="13" t="n">
        <v>17.6</v>
      </c>
      <c r="D16" s="13" t="n">
        <v>22</v>
      </c>
      <c r="E16" s="13" t="n">
        <f aca="false">D16-B16</f>
        <v>15</v>
      </c>
      <c r="F16" s="14" t="s">
        <v>26</v>
      </c>
      <c r="G16" s="5"/>
      <c r="H16" s="5"/>
    </row>
    <row r="17" customFormat="false" ht="40.5" hidden="false" customHeight="true" outlineLevel="0" collapsed="false">
      <c r="A17" s="17" t="s">
        <v>27</v>
      </c>
      <c r="B17" s="13" t="n">
        <v>1062</v>
      </c>
      <c r="C17" s="13" t="n">
        <v>1432.6</v>
      </c>
      <c r="D17" s="13" t="n">
        <v>1512</v>
      </c>
      <c r="E17" s="13" t="n">
        <f aca="false">D17-B17</f>
        <v>450</v>
      </c>
      <c r="F17" s="14" t="s">
        <v>28</v>
      </c>
      <c r="G17" s="5"/>
      <c r="H17" s="5"/>
    </row>
    <row r="18" customFormat="false" ht="75.75" hidden="false" customHeight="true" outlineLevel="0" collapsed="false">
      <c r="A18" s="18" t="s">
        <v>29</v>
      </c>
      <c r="B18" s="13" t="n">
        <v>9714</v>
      </c>
      <c r="C18" s="13" t="n">
        <v>10459.2</v>
      </c>
      <c r="D18" s="13" t="n">
        <v>11214</v>
      </c>
      <c r="E18" s="13" t="n">
        <f aca="false">D18-B18</f>
        <v>1500</v>
      </c>
      <c r="F18" s="14" t="s">
        <v>30</v>
      </c>
      <c r="G18" s="5"/>
      <c r="H18" s="5"/>
    </row>
    <row r="19" customFormat="false" ht="160.5" hidden="false" customHeight="true" outlineLevel="0" collapsed="false">
      <c r="A19" s="19" t="s">
        <v>31</v>
      </c>
      <c r="B19" s="13" t="n">
        <v>160</v>
      </c>
      <c r="C19" s="13" t="n">
        <v>87.1</v>
      </c>
      <c r="D19" s="13" t="n">
        <v>158</v>
      </c>
      <c r="E19" s="13" t="n">
        <f aca="false">D19-B19</f>
        <v>-2</v>
      </c>
      <c r="F19" s="14" t="s">
        <v>32</v>
      </c>
      <c r="G19" s="5"/>
      <c r="H19" s="5"/>
    </row>
    <row r="20" customFormat="false" ht="78.75" hidden="false" customHeight="true" outlineLevel="0" collapsed="false">
      <c r="A20" s="20" t="s">
        <v>33</v>
      </c>
      <c r="B20" s="13" t="n">
        <v>10</v>
      </c>
      <c r="C20" s="13" t="n">
        <v>11.5</v>
      </c>
      <c r="D20" s="13" t="n">
        <v>12</v>
      </c>
      <c r="E20" s="13" t="n">
        <f aca="false">D20-B20</f>
        <v>2</v>
      </c>
      <c r="F20" s="14" t="s">
        <v>34</v>
      </c>
      <c r="G20" s="5"/>
      <c r="H20" s="5"/>
    </row>
    <row r="21" customFormat="false" ht="90.75" hidden="false" customHeight="true" outlineLevel="0" collapsed="false">
      <c r="A21" s="20" t="s">
        <v>35</v>
      </c>
      <c r="B21" s="13" t="n">
        <v>209</v>
      </c>
      <c r="C21" s="13" t="n">
        <v>225</v>
      </c>
      <c r="D21" s="13" t="n">
        <v>239</v>
      </c>
      <c r="E21" s="13" t="n">
        <f aca="false">D21-B21</f>
        <v>30</v>
      </c>
      <c r="F21" s="14" t="s">
        <v>36</v>
      </c>
      <c r="G21" s="5"/>
      <c r="H21" s="5"/>
    </row>
    <row r="22" customFormat="false" ht="76.5" hidden="false" customHeight="true" outlineLevel="0" collapsed="false">
      <c r="A22" s="20" t="s">
        <v>37</v>
      </c>
      <c r="B22" s="13" t="n">
        <v>30</v>
      </c>
      <c r="C22" s="13" t="n">
        <v>35</v>
      </c>
      <c r="D22" s="13" t="n">
        <v>40</v>
      </c>
      <c r="E22" s="13" t="n">
        <f aca="false">D22-B22</f>
        <v>10</v>
      </c>
      <c r="F22" s="14" t="s">
        <v>38</v>
      </c>
      <c r="G22" s="5"/>
      <c r="H22" s="5"/>
    </row>
    <row r="23" customFormat="false" ht="105.75" hidden="false" customHeight="true" outlineLevel="0" collapsed="false">
      <c r="A23" s="21" t="s">
        <v>39</v>
      </c>
      <c r="B23" s="13" t="n">
        <v>41</v>
      </c>
      <c r="C23" s="13" t="n">
        <v>82.8</v>
      </c>
      <c r="D23" s="13" t="n">
        <v>81</v>
      </c>
      <c r="E23" s="13" t="n">
        <f aca="false">D23-B23</f>
        <v>40</v>
      </c>
      <c r="F23" s="14" t="s">
        <v>40</v>
      </c>
      <c r="G23" s="5"/>
      <c r="H23" s="5"/>
    </row>
    <row r="24" customFormat="false" ht="63" hidden="false" customHeight="true" outlineLevel="0" collapsed="false">
      <c r="A24" s="17" t="s">
        <v>41</v>
      </c>
      <c r="B24" s="13" t="n">
        <v>4822</v>
      </c>
      <c r="C24" s="13" t="n">
        <v>1761.9</v>
      </c>
      <c r="D24" s="13" t="n">
        <v>4058</v>
      </c>
      <c r="E24" s="13" t="n">
        <f aca="false">D24-B24</f>
        <v>-764</v>
      </c>
      <c r="F24" s="14" t="s">
        <v>42</v>
      </c>
      <c r="G24" s="5"/>
      <c r="H24" s="5"/>
    </row>
    <row r="25" customFormat="false" ht="18" hidden="false" customHeight="true" outlineLevel="0" collapsed="false">
      <c r="A25" s="22" t="s">
        <v>43</v>
      </c>
      <c r="B25" s="23"/>
      <c r="C25" s="23"/>
      <c r="D25" s="23"/>
      <c r="E25" s="24" t="n">
        <f aca="false">SUM(E11:E24)</f>
        <v>1500</v>
      </c>
      <c r="F25" s="25"/>
      <c r="G25" s="5"/>
      <c r="H25" s="5"/>
    </row>
    <row r="26" customFormat="false" ht="15.75" hidden="false" customHeight="true" outlineLevel="0" collapsed="false">
      <c r="A26" s="6"/>
      <c r="B26" s="6"/>
      <c r="C26" s="6"/>
      <c r="D26" s="6"/>
      <c r="E26" s="6"/>
      <c r="F26" s="6"/>
      <c r="G26" s="5"/>
      <c r="H26" s="5"/>
    </row>
    <row r="27" customFormat="false" ht="54" hidden="false" customHeight="true" outlineLevel="0" collapsed="false">
      <c r="A27" s="26" t="s">
        <v>44</v>
      </c>
      <c r="B27" s="26"/>
      <c r="C27" s="26"/>
      <c r="D27" s="26"/>
      <c r="E27" s="26"/>
      <c r="F27" s="26"/>
      <c r="G27" s="5"/>
      <c r="H27" s="5"/>
    </row>
    <row r="28" customFormat="false" ht="28.5" hidden="false" customHeight="true" outlineLevel="0" collapsed="false">
      <c r="A28" s="27" t="s">
        <v>45</v>
      </c>
      <c r="B28" s="27"/>
      <c r="C28" s="27"/>
      <c r="D28" s="27"/>
      <c r="E28" s="27"/>
      <c r="F28" s="27"/>
      <c r="G28" s="5"/>
      <c r="H28" s="5"/>
    </row>
    <row r="29" customFormat="false" ht="19.5" hidden="false" customHeight="true" outlineLevel="0" collapsed="false">
      <c r="A29" s="27"/>
      <c r="B29" s="27"/>
      <c r="C29" s="27"/>
      <c r="D29" s="27"/>
      <c r="E29" s="27"/>
      <c r="F29" s="27"/>
      <c r="G29" s="5"/>
      <c r="H29" s="5"/>
    </row>
    <row r="30" customFormat="false" ht="20.25" hidden="false" customHeight="true" outlineLevel="0" collapsed="false">
      <c r="A30" s="28" t="s">
        <v>46</v>
      </c>
      <c r="B30" s="28"/>
      <c r="C30" s="28"/>
      <c r="D30" s="28"/>
      <c r="E30" s="28"/>
      <c r="F30" s="28"/>
    </row>
    <row r="31" customFormat="false" ht="52.5" hidden="false" customHeight="true" outlineLevel="0" collapsed="false">
      <c r="A31" s="4" t="s">
        <v>47</v>
      </c>
      <c r="B31" s="4"/>
      <c r="C31" s="4"/>
      <c r="D31" s="4"/>
      <c r="E31" s="4"/>
      <c r="F31" s="4"/>
    </row>
    <row r="32" customFormat="false" ht="21.75" hidden="false" customHeight="true" outlineLevel="0" collapsed="false">
      <c r="A32" s="29" t="s">
        <v>48</v>
      </c>
      <c r="B32" s="29"/>
      <c r="C32" s="29"/>
      <c r="D32" s="29"/>
      <c r="E32" s="29"/>
      <c r="F32" s="29"/>
    </row>
    <row r="33" s="30" customFormat="true" ht="102.75" hidden="false" customHeight="true" outlineLevel="0" collapsed="false">
      <c r="A33" s="8" t="s">
        <v>49</v>
      </c>
      <c r="B33" s="8"/>
      <c r="C33" s="8"/>
      <c r="D33" s="8"/>
      <c r="E33" s="8"/>
      <c r="F33" s="8"/>
      <c r="G33" s="1"/>
      <c r="H33" s="1"/>
      <c r="I33" s="1"/>
      <c r="J33" s="1"/>
      <c r="K33" s="1"/>
      <c r="L33" s="1"/>
      <c r="M33" s="1"/>
      <c r="N33" s="1"/>
    </row>
    <row r="34" customFormat="false" ht="17.25" hidden="false" customHeight="true" outlineLevel="0" collapsed="false">
      <c r="A34" s="8" t="s">
        <v>50</v>
      </c>
      <c r="B34" s="8"/>
      <c r="C34" s="8"/>
      <c r="D34" s="8"/>
      <c r="E34" s="8"/>
      <c r="F34" s="8"/>
    </row>
    <row r="35" customFormat="false" ht="35.25" hidden="false" customHeight="true" outlineLevel="0" collapsed="false">
      <c r="A35" s="8" t="s">
        <v>51</v>
      </c>
      <c r="B35" s="8"/>
      <c r="C35" s="8"/>
      <c r="D35" s="8"/>
      <c r="E35" s="8"/>
      <c r="F35" s="8"/>
    </row>
    <row r="36" customFormat="false" ht="35.25" hidden="false" customHeight="true" outlineLevel="0" collapsed="false">
      <c r="A36" s="8" t="s">
        <v>52</v>
      </c>
      <c r="B36" s="8"/>
      <c r="C36" s="8"/>
      <c r="D36" s="8"/>
      <c r="E36" s="8"/>
      <c r="F36" s="8"/>
    </row>
    <row r="37" s="31" customFormat="true" ht="21.75" hidden="false" customHeight="true" outlineLevel="0" collapsed="false">
      <c r="A37" s="8" t="s">
        <v>53</v>
      </c>
      <c r="B37" s="8"/>
      <c r="C37" s="8"/>
      <c r="D37" s="8"/>
      <c r="E37" s="8"/>
      <c r="F37" s="8"/>
      <c r="G37" s="1"/>
      <c r="H37" s="1"/>
      <c r="I37" s="1"/>
      <c r="J37" s="1"/>
      <c r="K37" s="1"/>
      <c r="L37" s="1"/>
      <c r="M37" s="1"/>
      <c r="N37" s="1"/>
    </row>
    <row r="38" s="32" customFormat="true" ht="84" hidden="false" customHeight="true" outlineLevel="0" collapsed="false">
      <c r="A38" s="8" t="s">
        <v>54</v>
      </c>
      <c r="B38" s="8"/>
      <c r="C38" s="8"/>
      <c r="D38" s="8"/>
      <c r="E38" s="8"/>
      <c r="F38" s="8"/>
      <c r="G38" s="1"/>
      <c r="H38" s="1"/>
      <c r="I38" s="1"/>
      <c r="J38" s="1"/>
      <c r="K38" s="1"/>
      <c r="L38" s="1"/>
      <c r="M38" s="1"/>
      <c r="N38" s="1"/>
    </row>
    <row r="39" customFormat="false" ht="65.25" hidden="false" customHeight="true" outlineLevel="0" collapsed="false">
      <c r="A39" s="33" t="s">
        <v>55</v>
      </c>
      <c r="B39" s="33"/>
      <c r="C39" s="33"/>
      <c r="D39" s="33"/>
      <c r="E39" s="33"/>
      <c r="F39" s="33"/>
      <c r="G39" s="30"/>
      <c r="H39" s="30"/>
      <c r="I39" s="30"/>
      <c r="J39" s="30"/>
      <c r="K39" s="30"/>
      <c r="L39" s="30"/>
      <c r="M39" s="30"/>
      <c r="N39" s="30"/>
    </row>
    <row r="40" customFormat="false" ht="19.5" hidden="false" customHeight="true" outlineLevel="0" collapsed="false">
      <c r="A40" s="29" t="s">
        <v>56</v>
      </c>
      <c r="B40" s="29"/>
      <c r="C40" s="29"/>
      <c r="D40" s="29"/>
      <c r="E40" s="29"/>
      <c r="F40" s="29"/>
    </row>
    <row r="41" customFormat="false" ht="17.25" hidden="false" customHeight="true" outlineLevel="0" collapsed="false">
      <c r="A41" s="8" t="s">
        <v>57</v>
      </c>
      <c r="B41" s="8"/>
      <c r="C41" s="8"/>
      <c r="D41" s="8"/>
      <c r="E41" s="8"/>
      <c r="F41" s="8"/>
    </row>
    <row r="42" customFormat="false" ht="87" hidden="false" customHeight="true" outlineLevel="0" collapsed="false">
      <c r="A42" s="8" t="s">
        <v>58</v>
      </c>
      <c r="B42" s="8"/>
      <c r="C42" s="8"/>
      <c r="D42" s="8"/>
      <c r="E42" s="8"/>
      <c r="F42" s="8"/>
    </row>
    <row r="43" customFormat="false" ht="19.5" hidden="false" customHeight="true" outlineLevel="0" collapsed="false">
      <c r="A43" s="8" t="s">
        <v>53</v>
      </c>
      <c r="B43" s="8"/>
      <c r="C43" s="8"/>
      <c r="D43" s="8"/>
      <c r="E43" s="8"/>
      <c r="F43" s="8"/>
    </row>
    <row r="44" customFormat="false" ht="68.25" hidden="false" customHeight="true" outlineLevel="0" collapsed="false">
      <c r="A44" s="8" t="s">
        <v>59</v>
      </c>
      <c r="B44" s="8"/>
      <c r="C44" s="8"/>
      <c r="D44" s="8"/>
      <c r="E44" s="8"/>
      <c r="F44" s="8"/>
    </row>
    <row r="45" customFormat="false" ht="12.75" hidden="false" customHeight="true" outlineLevel="0" collapsed="false">
      <c r="A45" s="8"/>
      <c r="B45" s="8"/>
      <c r="C45" s="8"/>
      <c r="D45" s="8"/>
      <c r="E45" s="8"/>
      <c r="F45" s="34" t="s">
        <v>60</v>
      </c>
    </row>
    <row r="46" customFormat="false" ht="24" hidden="false" customHeight="true" outlineLevel="0" collapsed="false">
      <c r="A46" s="35" t="s">
        <v>61</v>
      </c>
      <c r="B46" s="35" t="s">
        <v>62</v>
      </c>
      <c r="C46" s="35"/>
      <c r="D46" s="35" t="s">
        <v>63</v>
      </c>
      <c r="E46" s="35" t="s">
        <v>64</v>
      </c>
      <c r="F46" s="35" t="s">
        <v>65</v>
      </c>
      <c r="G46" s="31"/>
      <c r="H46" s="31"/>
      <c r="I46" s="31"/>
      <c r="J46" s="31"/>
      <c r="K46" s="31"/>
      <c r="L46" s="31"/>
      <c r="M46" s="31"/>
      <c r="N46" s="31"/>
    </row>
    <row r="47" customFormat="false" ht="15" hidden="false" customHeight="true" outlineLevel="0" collapsed="false">
      <c r="A47" s="36" t="s">
        <v>66</v>
      </c>
      <c r="B47" s="37" t="s">
        <v>67</v>
      </c>
      <c r="C47" s="37"/>
      <c r="D47" s="38" t="n">
        <v>0</v>
      </c>
      <c r="E47" s="39" t="n">
        <v>720</v>
      </c>
      <c r="F47" s="40" t="n">
        <f aca="false">SUM(D47:E47)</f>
        <v>720</v>
      </c>
      <c r="G47" s="41"/>
      <c r="H47" s="41"/>
      <c r="I47" s="41"/>
      <c r="J47" s="41"/>
      <c r="K47" s="41"/>
      <c r="L47" s="41"/>
      <c r="M47" s="41"/>
      <c r="N47" s="41"/>
    </row>
    <row r="48" customFormat="false" ht="15" hidden="false" customHeight="true" outlineLevel="0" collapsed="false">
      <c r="A48" s="36"/>
      <c r="B48" s="37" t="s">
        <v>68</v>
      </c>
      <c r="C48" s="37"/>
      <c r="D48" s="38" t="n">
        <v>91.1</v>
      </c>
      <c r="E48" s="39" t="n">
        <v>11.1</v>
      </c>
      <c r="F48" s="40" t="n">
        <f aca="false">SUM(D48:E48)</f>
        <v>102.2</v>
      </c>
      <c r="G48" s="41"/>
      <c r="H48" s="41"/>
      <c r="I48" s="41"/>
      <c r="J48" s="41"/>
      <c r="K48" s="41"/>
      <c r="L48" s="41"/>
      <c r="M48" s="41"/>
      <c r="N48" s="41"/>
    </row>
    <row r="49" customFormat="false" ht="15" hidden="false" customHeight="true" outlineLevel="0" collapsed="false">
      <c r="A49" s="42" t="s">
        <v>69</v>
      </c>
      <c r="B49" s="37" t="s">
        <v>70</v>
      </c>
      <c r="C49" s="37"/>
      <c r="D49" s="38" t="n">
        <v>0</v>
      </c>
      <c r="E49" s="39" t="n">
        <v>815.7</v>
      </c>
      <c r="F49" s="40" t="n">
        <f aca="false">SUM(D49:E49)</f>
        <v>815.7</v>
      </c>
      <c r="G49" s="41"/>
      <c r="H49" s="41"/>
      <c r="I49" s="41"/>
      <c r="J49" s="41"/>
      <c r="K49" s="41"/>
      <c r="L49" s="41"/>
      <c r="M49" s="41"/>
      <c r="N49" s="41"/>
    </row>
    <row r="50" customFormat="false" ht="15" hidden="false" customHeight="true" outlineLevel="0" collapsed="false">
      <c r="A50" s="42"/>
      <c r="B50" s="43" t="s">
        <v>71</v>
      </c>
      <c r="C50" s="44"/>
      <c r="D50" s="45" t="n">
        <v>873.6</v>
      </c>
      <c r="E50" s="39" t="n">
        <v>-816</v>
      </c>
      <c r="F50" s="40" t="n">
        <f aca="false">SUM(D50:E50)</f>
        <v>57.6</v>
      </c>
      <c r="G50" s="41"/>
      <c r="H50" s="41"/>
      <c r="I50" s="41"/>
      <c r="J50" s="41"/>
      <c r="K50" s="41"/>
      <c r="L50" s="41"/>
      <c r="M50" s="41"/>
      <c r="N50" s="41"/>
    </row>
    <row r="51" customFormat="false" ht="17.25" hidden="false" customHeight="true" outlineLevel="0" collapsed="false">
      <c r="A51" s="42"/>
      <c r="B51" s="46" t="s">
        <v>72</v>
      </c>
      <c r="C51" s="47"/>
      <c r="D51" s="45" t="n">
        <v>5500</v>
      </c>
      <c r="E51" s="48" t="n">
        <v>407</v>
      </c>
      <c r="F51" s="40" t="n">
        <f aca="false">SUM(D51:E51)</f>
        <v>5907</v>
      </c>
      <c r="G51" s="32"/>
      <c r="H51" s="32"/>
      <c r="I51" s="32"/>
      <c r="J51" s="32"/>
      <c r="K51" s="32"/>
      <c r="L51" s="32"/>
      <c r="M51" s="32"/>
      <c r="N51" s="32"/>
    </row>
    <row r="52" customFormat="false" ht="17.25" hidden="false" customHeight="true" outlineLevel="0" collapsed="false">
      <c r="A52" s="36" t="s">
        <v>73</v>
      </c>
      <c r="B52" s="46" t="s">
        <v>74</v>
      </c>
      <c r="C52" s="47"/>
      <c r="D52" s="45" t="n">
        <v>161.6</v>
      </c>
      <c r="E52" s="48" t="n">
        <v>33.8</v>
      </c>
      <c r="F52" s="40" t="n">
        <f aca="false">SUM(D52:E52)</f>
        <v>195.4</v>
      </c>
      <c r="G52" s="32"/>
      <c r="H52" s="32"/>
      <c r="I52" s="32"/>
      <c r="J52" s="32"/>
      <c r="K52" s="32"/>
      <c r="L52" s="32"/>
      <c r="M52" s="32"/>
      <c r="N52" s="32"/>
    </row>
    <row r="53" customFormat="false" ht="17.25" hidden="false" customHeight="true" outlineLevel="0" collapsed="false">
      <c r="A53" s="36"/>
      <c r="B53" s="46" t="s">
        <v>75</v>
      </c>
      <c r="C53" s="47"/>
      <c r="D53" s="48" t="n">
        <v>36.06436</v>
      </c>
      <c r="E53" s="49" t="n">
        <f aca="false">0.15382+2.71139</f>
        <v>2.86521</v>
      </c>
      <c r="F53" s="40" t="n">
        <f aca="false">SUM(D53:E53)</f>
        <v>38.92957</v>
      </c>
      <c r="G53" s="32"/>
      <c r="H53" s="32"/>
      <c r="I53" s="32"/>
      <c r="J53" s="32"/>
      <c r="K53" s="32"/>
      <c r="L53" s="32"/>
      <c r="M53" s="32"/>
      <c r="N53" s="32"/>
    </row>
    <row r="54" customFormat="false" ht="17.25" hidden="false" customHeight="true" outlineLevel="0" collapsed="false">
      <c r="A54" s="36"/>
      <c r="B54" s="46" t="s">
        <v>76</v>
      </c>
      <c r="C54" s="47"/>
      <c r="D54" s="48" t="n">
        <v>7295.77259</v>
      </c>
      <c r="E54" s="49" t="n">
        <f aca="false">30.76347+542.27756</f>
        <v>573.04103</v>
      </c>
      <c r="F54" s="40" t="n">
        <f aca="false">SUM(D54:E54)</f>
        <v>7868.81362</v>
      </c>
      <c r="G54" s="32"/>
      <c r="H54" s="32"/>
      <c r="I54" s="32"/>
      <c r="J54" s="32"/>
      <c r="K54" s="32"/>
      <c r="L54" s="32"/>
      <c r="M54" s="32"/>
      <c r="N54" s="32"/>
    </row>
    <row r="55" customFormat="false" ht="17.25" hidden="false" customHeight="true" outlineLevel="0" collapsed="false">
      <c r="A55" s="36"/>
      <c r="B55" s="46" t="s">
        <v>77</v>
      </c>
      <c r="C55" s="47"/>
      <c r="D55" s="45" t="n">
        <v>11466</v>
      </c>
      <c r="E55" s="48" t="n">
        <v>372</v>
      </c>
      <c r="F55" s="40" t="n">
        <f aca="false">SUM(D55:E55)</f>
        <v>11838</v>
      </c>
      <c r="G55" s="32"/>
      <c r="H55" s="32"/>
      <c r="I55" s="32"/>
      <c r="J55" s="32"/>
      <c r="K55" s="32"/>
      <c r="L55" s="32"/>
      <c r="M55" s="32"/>
      <c r="N55" s="32"/>
    </row>
    <row r="56" customFormat="false" ht="17.25" hidden="false" customHeight="true" outlineLevel="0" collapsed="false">
      <c r="A56" s="36"/>
      <c r="B56" s="46" t="s">
        <v>78</v>
      </c>
      <c r="C56" s="47"/>
      <c r="D56" s="45" t="n">
        <v>4629</v>
      </c>
      <c r="E56" s="48" t="n">
        <v>-1200</v>
      </c>
      <c r="F56" s="40" t="n">
        <f aca="false">SUM(D56:E56)</f>
        <v>3429</v>
      </c>
      <c r="G56" s="32"/>
      <c r="H56" s="32"/>
      <c r="I56" s="32"/>
      <c r="J56" s="32"/>
      <c r="K56" s="32"/>
      <c r="L56" s="32"/>
      <c r="M56" s="32"/>
      <c r="N56" s="32"/>
    </row>
    <row r="57" customFormat="false" ht="17.25" hidden="false" customHeight="true" outlineLevel="0" collapsed="false">
      <c r="A57" s="36"/>
      <c r="B57" s="46" t="s">
        <v>79</v>
      </c>
      <c r="C57" s="47"/>
      <c r="D57" s="45" t="n">
        <v>102613.5</v>
      </c>
      <c r="E57" s="48" t="n">
        <v>-7428</v>
      </c>
      <c r="F57" s="40" t="n">
        <f aca="false">SUM(D57:E57)</f>
        <v>95185.5</v>
      </c>
      <c r="G57" s="32"/>
      <c r="H57" s="32"/>
      <c r="I57" s="32"/>
      <c r="J57" s="32"/>
      <c r="K57" s="32"/>
      <c r="L57" s="32"/>
      <c r="M57" s="32"/>
      <c r="N57" s="32"/>
    </row>
    <row r="58" customFormat="false" ht="17.25" hidden="false" customHeight="true" outlineLevel="0" collapsed="false">
      <c r="A58" s="36"/>
      <c r="B58" s="46" t="s">
        <v>80</v>
      </c>
      <c r="C58" s="47"/>
      <c r="D58" s="45" t="n">
        <v>1459</v>
      </c>
      <c r="E58" s="48" t="n">
        <v>-100</v>
      </c>
      <c r="F58" s="40" t="n">
        <f aca="false">SUM(D58:E58)</f>
        <v>1359</v>
      </c>
      <c r="G58" s="32"/>
      <c r="H58" s="32"/>
      <c r="I58" s="32"/>
      <c r="J58" s="32"/>
      <c r="K58" s="32"/>
      <c r="L58" s="32"/>
      <c r="M58" s="32"/>
      <c r="N58" s="32"/>
    </row>
    <row r="59" customFormat="false" ht="17.25" hidden="false" customHeight="true" outlineLevel="0" collapsed="false">
      <c r="A59" s="36"/>
      <c r="B59" s="46" t="s">
        <v>81</v>
      </c>
      <c r="C59" s="47"/>
      <c r="D59" s="45" t="n">
        <v>52009</v>
      </c>
      <c r="E59" s="48" t="n">
        <v>300</v>
      </c>
      <c r="F59" s="40" t="n">
        <f aca="false">SUM(D59:E59)</f>
        <v>52309</v>
      </c>
      <c r="G59" s="32"/>
      <c r="H59" s="32"/>
      <c r="I59" s="32"/>
      <c r="J59" s="32"/>
      <c r="K59" s="32"/>
      <c r="L59" s="32"/>
      <c r="M59" s="32"/>
      <c r="N59" s="32"/>
    </row>
    <row r="60" customFormat="false" ht="17.25" hidden="false" customHeight="true" outlineLevel="0" collapsed="false">
      <c r="A60" s="36"/>
      <c r="B60" s="46" t="s">
        <v>82</v>
      </c>
      <c r="C60" s="47"/>
      <c r="D60" s="45" t="n">
        <v>1095</v>
      </c>
      <c r="E60" s="48" t="n">
        <v>100</v>
      </c>
      <c r="F60" s="40" t="n">
        <f aca="false">SUM(D60:E60)</f>
        <v>1195</v>
      </c>
      <c r="G60" s="32"/>
      <c r="H60" s="32"/>
      <c r="I60" s="32"/>
      <c r="J60" s="32"/>
      <c r="K60" s="32"/>
      <c r="L60" s="32"/>
      <c r="M60" s="32"/>
      <c r="N60" s="32"/>
    </row>
    <row r="61" customFormat="false" ht="15" hidden="false" customHeight="true" outlineLevel="0" collapsed="false">
      <c r="A61" s="50" t="s">
        <v>43</v>
      </c>
      <c r="B61" s="51"/>
      <c r="C61" s="51"/>
      <c r="D61" s="52"/>
      <c r="E61" s="53" t="n">
        <f aca="false">SUM(E47:E60)</f>
        <v>-6208.49376</v>
      </c>
      <c r="F61" s="52"/>
      <c r="G61" s="1" t="n">
        <f aca="false">30.91729+779-7428-100+300-816+33.8+11.1+100+720+815.7-1200+544.98895</f>
        <v>-6208.49376</v>
      </c>
      <c r="H61" s="54" t="n">
        <f aca="false">G61-E61</f>
        <v>0</v>
      </c>
    </row>
    <row r="62" customFormat="false" ht="14.25" hidden="false" customHeight="true" outlineLevel="0" collapsed="false">
      <c r="A62" s="55"/>
      <c r="B62" s="56"/>
      <c r="C62" s="56"/>
      <c r="D62" s="57"/>
      <c r="E62" s="58"/>
      <c r="F62" s="57"/>
    </row>
    <row r="63" customFormat="false" ht="22.5" hidden="false" customHeight="true" outlineLevel="0" collapsed="false">
      <c r="A63" s="59" t="s">
        <v>83</v>
      </c>
      <c r="B63" s="59"/>
      <c r="C63" s="59"/>
      <c r="D63" s="59"/>
      <c r="E63" s="59"/>
      <c r="F63" s="59"/>
    </row>
    <row r="64" customFormat="false" ht="106.5" hidden="false" customHeight="true" outlineLevel="0" collapsed="false">
      <c r="A64" s="29" t="s">
        <v>84</v>
      </c>
      <c r="B64" s="29"/>
      <c r="C64" s="29"/>
      <c r="D64" s="29"/>
      <c r="E64" s="29"/>
      <c r="F64" s="29"/>
    </row>
    <row r="65" customFormat="false" ht="65.25" hidden="false" customHeight="true" outlineLevel="0" collapsed="false">
      <c r="A65" s="8" t="s">
        <v>85</v>
      </c>
      <c r="B65" s="8"/>
      <c r="C65" s="8"/>
      <c r="D65" s="8"/>
      <c r="E65" s="8"/>
      <c r="F65" s="8"/>
    </row>
    <row r="66" customFormat="false" ht="36.75" hidden="false" customHeight="true" outlineLevel="0" collapsed="false">
      <c r="A66" s="8" t="s">
        <v>86</v>
      </c>
      <c r="B66" s="8"/>
      <c r="C66" s="8"/>
      <c r="D66" s="8"/>
      <c r="E66" s="8"/>
      <c r="F66" s="8"/>
    </row>
    <row r="67" customFormat="false" ht="68.25" hidden="false" customHeight="true" outlineLevel="0" collapsed="false">
      <c r="A67" s="8" t="s">
        <v>87</v>
      </c>
      <c r="B67" s="8"/>
      <c r="C67" s="8"/>
      <c r="D67" s="8"/>
      <c r="E67" s="8"/>
      <c r="F67" s="8"/>
    </row>
    <row r="68" customFormat="false" ht="87.75" hidden="false" customHeight="true" outlineLevel="0" collapsed="false">
      <c r="A68" s="8" t="s">
        <v>88</v>
      </c>
      <c r="B68" s="8"/>
      <c r="C68" s="8"/>
      <c r="D68" s="8"/>
      <c r="E68" s="8"/>
      <c r="F68" s="8"/>
    </row>
    <row r="69" customFormat="false" ht="20.25" hidden="false" customHeight="true" outlineLevel="0" collapsed="false">
      <c r="A69" s="29" t="s">
        <v>89</v>
      </c>
      <c r="B69" s="29"/>
      <c r="C69" s="29"/>
      <c r="D69" s="29"/>
      <c r="E69" s="29"/>
      <c r="F69" s="29"/>
    </row>
    <row r="70" customFormat="false" ht="114" hidden="false" customHeight="true" outlineLevel="0" collapsed="false">
      <c r="A70" s="8" t="s">
        <v>90</v>
      </c>
      <c r="B70" s="8"/>
      <c r="C70" s="8"/>
      <c r="D70" s="8"/>
      <c r="E70" s="8"/>
      <c r="F70" s="8"/>
    </row>
    <row r="71" s="60" customFormat="true" ht="71.25" hidden="false" customHeight="true" outlineLevel="0" collapsed="false">
      <c r="A71" s="8" t="s">
        <v>91</v>
      </c>
      <c r="B71" s="8"/>
      <c r="C71" s="8"/>
      <c r="D71" s="8"/>
      <c r="E71" s="8"/>
      <c r="F71" s="8"/>
      <c r="G71" s="1"/>
      <c r="H71" s="1"/>
      <c r="I71" s="1"/>
      <c r="J71" s="1"/>
      <c r="K71" s="1"/>
      <c r="L71" s="1"/>
      <c r="M71" s="1"/>
      <c r="N71" s="1"/>
    </row>
    <row r="72" customFormat="false" ht="83.25" hidden="false" customHeight="true" outlineLevel="0" collapsed="false">
      <c r="A72" s="8" t="s">
        <v>92</v>
      </c>
      <c r="B72" s="8"/>
      <c r="C72" s="8"/>
      <c r="D72" s="8"/>
      <c r="E72" s="8"/>
      <c r="F72" s="8"/>
    </row>
    <row r="73" customFormat="false" ht="38.25" hidden="false" customHeight="true" outlineLevel="0" collapsed="false">
      <c r="A73" s="8" t="s">
        <v>93</v>
      </c>
      <c r="B73" s="8"/>
      <c r="C73" s="8"/>
      <c r="D73" s="8"/>
      <c r="E73" s="8"/>
      <c r="F73" s="8"/>
    </row>
    <row r="74" s="60" customFormat="true" ht="82.5" hidden="false" customHeight="true" outlineLevel="0" collapsed="false">
      <c r="A74" s="8" t="s">
        <v>94</v>
      </c>
      <c r="B74" s="8"/>
      <c r="C74" s="8"/>
      <c r="D74" s="8"/>
      <c r="E74" s="8"/>
      <c r="F74" s="8"/>
      <c r="G74" s="1"/>
      <c r="H74" s="1"/>
      <c r="I74" s="1"/>
      <c r="J74" s="1"/>
      <c r="K74" s="1"/>
      <c r="L74" s="1"/>
      <c r="M74" s="1"/>
      <c r="N74" s="1"/>
    </row>
    <row r="75" customFormat="false" ht="18.75" hidden="false" customHeight="true" outlineLevel="0" collapsed="false">
      <c r="A75" s="29" t="s">
        <v>95</v>
      </c>
      <c r="B75" s="29"/>
      <c r="C75" s="29"/>
      <c r="D75" s="29"/>
      <c r="E75" s="29"/>
      <c r="F75" s="29"/>
    </row>
    <row r="76" s="61" customFormat="true" ht="20.25" hidden="false" customHeight="true" outlineLevel="0" collapsed="false">
      <c r="A76" s="8" t="s">
        <v>96</v>
      </c>
      <c r="B76" s="8"/>
      <c r="C76" s="8"/>
      <c r="D76" s="8"/>
      <c r="E76" s="8"/>
      <c r="F76" s="8"/>
      <c r="G76" s="1"/>
      <c r="H76" s="1"/>
      <c r="I76" s="1"/>
      <c r="J76" s="1"/>
      <c r="K76" s="1"/>
      <c r="L76" s="1"/>
      <c r="M76" s="1"/>
      <c r="N76" s="1"/>
    </row>
    <row r="77" s="62" customFormat="true" ht="87" hidden="false" customHeight="true" outlineLevel="0" collapsed="false">
      <c r="A77" s="8" t="s">
        <v>97</v>
      </c>
      <c r="B77" s="8"/>
      <c r="C77" s="8"/>
      <c r="D77" s="8"/>
      <c r="E77" s="8"/>
      <c r="F77" s="8"/>
      <c r="G77" s="1"/>
      <c r="H77" s="1"/>
      <c r="I77" s="1"/>
      <c r="J77" s="1"/>
      <c r="K77" s="1"/>
      <c r="L77" s="1"/>
      <c r="M77" s="1"/>
      <c r="N77" s="1"/>
    </row>
    <row r="78" customFormat="false" ht="48" hidden="false" customHeight="true" outlineLevel="0" collapsed="false">
      <c r="A78" s="8" t="s">
        <v>98</v>
      </c>
      <c r="B78" s="8"/>
      <c r="C78" s="8"/>
      <c r="D78" s="8"/>
      <c r="E78" s="8"/>
      <c r="F78" s="8"/>
    </row>
    <row r="79" customFormat="false" ht="48.75" hidden="false" customHeight="true" outlineLevel="0" collapsed="false">
      <c r="A79" s="8" t="s">
        <v>99</v>
      </c>
      <c r="B79" s="8"/>
      <c r="C79" s="8"/>
      <c r="D79" s="8"/>
      <c r="E79" s="8"/>
      <c r="F79" s="8"/>
    </row>
    <row r="80" customFormat="false" ht="48.75" hidden="false" customHeight="true" outlineLevel="0" collapsed="false">
      <c r="A80" s="8" t="s">
        <v>100</v>
      </c>
      <c r="B80" s="8"/>
      <c r="C80" s="8"/>
      <c r="D80" s="8"/>
      <c r="E80" s="8"/>
      <c r="F80" s="8"/>
    </row>
    <row r="81" customFormat="false" ht="48.75" hidden="false" customHeight="true" outlineLevel="0" collapsed="false">
      <c r="A81" s="8" t="s">
        <v>101</v>
      </c>
      <c r="B81" s="8"/>
      <c r="C81" s="8"/>
      <c r="D81" s="8"/>
      <c r="E81" s="8"/>
      <c r="F81" s="8"/>
    </row>
    <row r="82" customFormat="false" ht="21" hidden="false" customHeight="true" outlineLevel="0" collapsed="false">
      <c r="A82" s="63" t="s">
        <v>102</v>
      </c>
      <c r="B82" s="63"/>
      <c r="C82" s="63"/>
      <c r="D82" s="63"/>
      <c r="E82" s="63"/>
      <c r="F82" s="63"/>
    </row>
    <row r="83" customFormat="false" ht="20.25" hidden="false" customHeight="true" outlineLevel="0" collapsed="false">
      <c r="A83" s="8" t="s">
        <v>96</v>
      </c>
      <c r="B83" s="8"/>
      <c r="C83" s="8"/>
      <c r="D83" s="8"/>
      <c r="E83" s="8"/>
      <c r="F83" s="8"/>
    </row>
    <row r="84" customFormat="false" ht="68.25" hidden="false" customHeight="true" outlineLevel="0" collapsed="false">
      <c r="A84" s="8" t="s">
        <v>103</v>
      </c>
      <c r="B84" s="8"/>
      <c r="C84" s="8"/>
      <c r="D84" s="8"/>
      <c r="E84" s="8"/>
      <c r="F84" s="8"/>
    </row>
    <row r="85" customFormat="false" ht="24.75" hidden="true" customHeight="true" outlineLevel="0" collapsed="false">
      <c r="A85" s="29" t="s">
        <v>56</v>
      </c>
      <c r="B85" s="29"/>
      <c r="C85" s="29"/>
      <c r="D85" s="29"/>
      <c r="E85" s="29"/>
      <c r="F85" s="29"/>
    </row>
    <row r="86" customFormat="false" ht="18" hidden="false" customHeight="true" outlineLevel="0" collapsed="false">
      <c r="A86" s="29" t="s">
        <v>48</v>
      </c>
      <c r="B86" s="29"/>
      <c r="C86" s="29"/>
      <c r="D86" s="29"/>
      <c r="E86" s="29"/>
      <c r="F86" s="29"/>
    </row>
    <row r="87" customFormat="false" ht="32.25" hidden="false" customHeight="true" outlineLevel="0" collapsed="false">
      <c r="A87" s="64" t="s">
        <v>104</v>
      </c>
      <c r="B87" s="64"/>
      <c r="C87" s="64"/>
      <c r="D87" s="64"/>
      <c r="E87" s="64"/>
      <c r="F87" s="64"/>
    </row>
    <row r="88" customFormat="false" ht="18" hidden="false" customHeight="true" outlineLevel="0" collapsed="false">
      <c r="A88" s="65" t="s">
        <v>105</v>
      </c>
      <c r="B88" s="66"/>
      <c r="C88" s="66"/>
      <c r="D88" s="66"/>
      <c r="E88" s="66"/>
      <c r="F88" s="66"/>
    </row>
    <row r="89" customFormat="false" ht="36" hidden="false" customHeight="true" outlineLevel="0" collapsed="false">
      <c r="A89" s="8" t="s">
        <v>106</v>
      </c>
      <c r="B89" s="8"/>
      <c r="C89" s="8"/>
      <c r="D89" s="8"/>
      <c r="E89" s="8"/>
      <c r="F89" s="8"/>
    </row>
    <row r="90" customFormat="false" ht="21" hidden="false" customHeight="true" outlineLevel="0" collapsed="false">
      <c r="A90" s="8" t="s">
        <v>107</v>
      </c>
      <c r="B90" s="8"/>
      <c r="C90" s="8"/>
      <c r="D90" s="8"/>
      <c r="E90" s="8"/>
      <c r="F90" s="8"/>
    </row>
    <row r="91" customFormat="false" ht="21" hidden="false" customHeight="true" outlineLevel="0" collapsed="false">
      <c r="A91" s="8" t="s">
        <v>108</v>
      </c>
      <c r="B91" s="8"/>
      <c r="C91" s="8"/>
      <c r="D91" s="8"/>
      <c r="E91" s="8"/>
      <c r="F91" s="8"/>
    </row>
    <row r="92" customFormat="false" ht="21" hidden="false" customHeight="true" outlineLevel="0" collapsed="false">
      <c r="A92" s="8" t="s">
        <v>109</v>
      </c>
      <c r="B92" s="8"/>
      <c r="C92" s="8"/>
      <c r="D92" s="8"/>
      <c r="E92" s="8"/>
      <c r="F92" s="8"/>
    </row>
    <row r="93" customFormat="false" ht="21" hidden="false" customHeight="true" outlineLevel="0" collapsed="false">
      <c r="A93" s="8" t="s">
        <v>110</v>
      </c>
      <c r="B93" s="8"/>
      <c r="C93" s="8"/>
      <c r="D93" s="8"/>
      <c r="E93" s="8"/>
      <c r="F93" s="8"/>
    </row>
    <row r="94" s="61" customFormat="true" ht="39" hidden="false" customHeight="true" outlineLevel="0" collapsed="false">
      <c r="A94" s="8" t="s">
        <v>111</v>
      </c>
      <c r="B94" s="8"/>
      <c r="C94" s="8"/>
      <c r="D94" s="8"/>
      <c r="E94" s="8"/>
      <c r="F94" s="8"/>
      <c r="G94" s="1"/>
      <c r="H94" s="1"/>
      <c r="I94" s="1"/>
      <c r="J94" s="1"/>
      <c r="K94" s="1"/>
      <c r="L94" s="1"/>
      <c r="M94" s="1"/>
      <c r="N94" s="1"/>
    </row>
    <row r="95" s="61" customFormat="true" ht="72.75" hidden="false" customHeight="true" outlineLevel="0" collapsed="false">
      <c r="A95" s="8" t="s">
        <v>112</v>
      </c>
      <c r="B95" s="8"/>
      <c r="C95" s="8"/>
      <c r="D95" s="8"/>
      <c r="E95" s="8"/>
      <c r="F95" s="8"/>
      <c r="G95" s="1"/>
      <c r="H95" s="1"/>
      <c r="I95" s="1"/>
      <c r="J95" s="1"/>
      <c r="K95" s="1"/>
      <c r="L95" s="1"/>
      <c r="M95" s="1"/>
      <c r="N95" s="1"/>
    </row>
    <row r="96" s="61" customFormat="true" ht="18" hidden="false" customHeight="true" outlineLevel="0" collapsed="false">
      <c r="A96" s="65" t="s">
        <v>113</v>
      </c>
      <c r="B96" s="66"/>
      <c r="C96" s="66"/>
      <c r="D96" s="66"/>
      <c r="E96" s="66"/>
      <c r="F96" s="66"/>
      <c r="G96" s="1"/>
      <c r="H96" s="1"/>
      <c r="I96" s="1"/>
      <c r="J96" s="1"/>
      <c r="K96" s="1"/>
      <c r="L96" s="1"/>
      <c r="M96" s="1"/>
      <c r="N96" s="1"/>
    </row>
    <row r="97" customFormat="false" ht="21" hidden="false" customHeight="true" outlineLevel="0" collapsed="false">
      <c r="A97" s="8" t="s">
        <v>114</v>
      </c>
      <c r="B97" s="8"/>
      <c r="C97" s="8"/>
      <c r="D97" s="8"/>
      <c r="E97" s="8"/>
      <c r="F97" s="8"/>
    </row>
    <row r="98" customFormat="false" ht="21" hidden="false" customHeight="true" outlineLevel="0" collapsed="false">
      <c r="A98" s="8" t="s">
        <v>115</v>
      </c>
      <c r="B98" s="8"/>
      <c r="C98" s="8"/>
      <c r="D98" s="8"/>
      <c r="E98" s="8"/>
      <c r="F98" s="8"/>
    </row>
    <row r="99" customFormat="false" ht="18" hidden="false" customHeight="true" outlineLevel="0" collapsed="false">
      <c r="A99" s="65" t="s">
        <v>116</v>
      </c>
      <c r="B99" s="66"/>
      <c r="C99" s="66"/>
      <c r="D99" s="66"/>
      <c r="E99" s="66"/>
      <c r="F99" s="66"/>
    </row>
    <row r="100" customFormat="false" ht="21" hidden="false" customHeight="true" outlineLevel="0" collapsed="false">
      <c r="A100" s="8" t="s">
        <v>117</v>
      </c>
      <c r="B100" s="8"/>
      <c r="C100" s="8"/>
      <c r="D100" s="8"/>
      <c r="E100" s="8"/>
      <c r="F100" s="8"/>
    </row>
    <row r="101" customFormat="false" ht="18" hidden="false" customHeight="true" outlineLevel="0" collapsed="false">
      <c r="A101" s="65" t="s">
        <v>118</v>
      </c>
      <c r="B101" s="66"/>
      <c r="C101" s="66"/>
      <c r="D101" s="66"/>
      <c r="E101" s="66"/>
      <c r="F101" s="66"/>
    </row>
    <row r="102" customFormat="false" ht="21" hidden="false" customHeight="true" outlineLevel="0" collapsed="false">
      <c r="A102" s="8" t="s">
        <v>119</v>
      </c>
      <c r="B102" s="8"/>
      <c r="C102" s="8"/>
      <c r="D102" s="8"/>
      <c r="E102" s="8"/>
      <c r="F102" s="8"/>
    </row>
    <row r="103" customFormat="false" ht="21" hidden="false" customHeight="true" outlineLevel="0" collapsed="false">
      <c r="A103" s="8" t="s">
        <v>120</v>
      </c>
      <c r="B103" s="8"/>
      <c r="C103" s="8"/>
      <c r="D103" s="8"/>
      <c r="E103" s="8"/>
      <c r="F103" s="8"/>
    </row>
    <row r="104" customFormat="false" ht="18" hidden="false" customHeight="true" outlineLevel="0" collapsed="false">
      <c r="A104" s="65" t="s">
        <v>69</v>
      </c>
      <c r="B104" s="66"/>
      <c r="C104" s="66"/>
      <c r="D104" s="66"/>
      <c r="E104" s="66"/>
      <c r="F104" s="66"/>
    </row>
    <row r="105" customFormat="false" ht="21" hidden="false" customHeight="true" outlineLevel="0" collapsed="false">
      <c r="A105" s="8" t="s">
        <v>121</v>
      </c>
      <c r="B105" s="8"/>
      <c r="C105" s="8"/>
      <c r="D105" s="8"/>
      <c r="E105" s="8"/>
      <c r="F105" s="8"/>
    </row>
    <row r="106" customFormat="false" ht="18" hidden="false" customHeight="true" outlineLevel="0" collapsed="false">
      <c r="A106" s="65" t="s">
        <v>122</v>
      </c>
      <c r="B106" s="66"/>
      <c r="C106" s="66"/>
      <c r="D106" s="66"/>
      <c r="E106" s="66"/>
      <c r="F106" s="66"/>
    </row>
    <row r="107" customFormat="false" ht="21" hidden="false" customHeight="true" outlineLevel="0" collapsed="false">
      <c r="A107" s="8" t="s">
        <v>123</v>
      </c>
      <c r="B107" s="8"/>
      <c r="C107" s="8"/>
      <c r="D107" s="8"/>
      <c r="E107" s="8"/>
      <c r="F107" s="8"/>
    </row>
    <row r="108" customFormat="false" ht="32.25" hidden="false" customHeight="true" outlineLevel="0" collapsed="false">
      <c r="A108" s="8" t="s">
        <v>124</v>
      </c>
      <c r="B108" s="8"/>
      <c r="C108" s="8"/>
      <c r="D108" s="8"/>
      <c r="E108" s="8"/>
      <c r="F108" s="8"/>
    </row>
    <row r="109" customFormat="false" ht="21" hidden="false" customHeight="true" outlineLevel="0" collapsed="false">
      <c r="A109" s="8" t="s">
        <v>125</v>
      </c>
      <c r="B109" s="8"/>
      <c r="C109" s="8"/>
      <c r="D109" s="8"/>
      <c r="E109" s="8"/>
      <c r="F109" s="8"/>
    </row>
    <row r="110" customFormat="false" ht="21" hidden="false" customHeight="true" outlineLevel="0" collapsed="false">
      <c r="A110" s="8" t="s">
        <v>126</v>
      </c>
      <c r="B110" s="8"/>
      <c r="C110" s="8"/>
      <c r="D110" s="8"/>
      <c r="E110" s="8"/>
      <c r="F110" s="8"/>
    </row>
    <row r="111" s="61" customFormat="true" ht="18" hidden="false" customHeight="true" outlineLevel="0" collapsed="false">
      <c r="A111" s="64" t="s">
        <v>127</v>
      </c>
      <c r="B111" s="64"/>
      <c r="C111" s="64"/>
      <c r="D111" s="64"/>
      <c r="E111" s="64"/>
      <c r="F111" s="64"/>
      <c r="G111" s="1"/>
      <c r="H111" s="1"/>
      <c r="I111" s="1"/>
      <c r="J111" s="1"/>
      <c r="K111" s="1"/>
      <c r="L111" s="1"/>
      <c r="M111" s="1"/>
      <c r="N111" s="1"/>
    </row>
    <row r="112" s="61" customFormat="true" ht="51" hidden="false" customHeight="true" outlineLevel="0" collapsed="false">
      <c r="A112" s="67" t="s">
        <v>128</v>
      </c>
      <c r="B112" s="67"/>
      <c r="C112" s="67"/>
      <c r="D112" s="67"/>
      <c r="E112" s="67"/>
      <c r="F112" s="67"/>
      <c r="G112" s="1"/>
      <c r="H112" s="1"/>
      <c r="I112" s="1"/>
      <c r="J112" s="1"/>
      <c r="K112" s="1"/>
      <c r="L112" s="1"/>
      <c r="M112" s="1"/>
      <c r="N112" s="1"/>
    </row>
    <row r="113" s="61" customFormat="true" ht="18" hidden="false" customHeight="true" outlineLevel="0" collapsed="false">
      <c r="A113" s="64" t="s">
        <v>129</v>
      </c>
      <c r="B113" s="64"/>
      <c r="C113" s="64"/>
      <c r="D113" s="64"/>
      <c r="E113" s="64"/>
      <c r="F113" s="64"/>
      <c r="G113" s="1"/>
      <c r="H113" s="1"/>
      <c r="I113" s="1"/>
      <c r="J113" s="1"/>
      <c r="K113" s="1"/>
      <c r="L113" s="1"/>
      <c r="M113" s="1"/>
      <c r="N113" s="1"/>
    </row>
    <row r="114" s="61" customFormat="true" ht="18" hidden="false" customHeight="true" outlineLevel="0" collapsed="false">
      <c r="A114" s="67" t="s">
        <v>105</v>
      </c>
      <c r="B114" s="67"/>
      <c r="C114" s="67"/>
      <c r="D114" s="67"/>
      <c r="E114" s="67"/>
      <c r="F114" s="67"/>
      <c r="G114" s="60"/>
      <c r="H114" s="60"/>
      <c r="I114" s="60"/>
      <c r="J114" s="60"/>
      <c r="K114" s="60"/>
      <c r="L114" s="60"/>
      <c r="M114" s="60"/>
      <c r="N114" s="60"/>
    </row>
    <row r="115" s="61" customFormat="true" ht="34.5" hidden="false" customHeight="true" outlineLevel="0" collapsed="false">
      <c r="A115" s="67" t="s">
        <v>130</v>
      </c>
      <c r="B115" s="67"/>
      <c r="C115" s="67"/>
      <c r="D115" s="67"/>
      <c r="E115" s="67"/>
      <c r="F115" s="67"/>
      <c r="G115" s="1"/>
      <c r="H115" s="1"/>
      <c r="I115" s="1"/>
      <c r="J115" s="1"/>
      <c r="K115" s="1"/>
      <c r="L115" s="1"/>
      <c r="M115" s="1"/>
      <c r="N115" s="1"/>
    </row>
    <row r="116" s="61" customFormat="true" ht="18" hidden="false" customHeight="true" outlineLevel="0" collapsed="false">
      <c r="A116" s="64" t="s">
        <v>131</v>
      </c>
      <c r="B116" s="64"/>
      <c r="C116" s="64"/>
      <c r="D116" s="64"/>
      <c r="E116" s="64"/>
      <c r="F116" s="64"/>
      <c r="G116" s="1"/>
      <c r="H116" s="1"/>
      <c r="I116" s="1"/>
      <c r="J116" s="1"/>
      <c r="K116" s="1"/>
      <c r="L116" s="1"/>
      <c r="M116" s="1"/>
      <c r="N116" s="1"/>
    </row>
    <row r="117" s="61" customFormat="true" ht="18" hidden="false" customHeight="true" outlineLevel="0" collapsed="false">
      <c r="A117" s="67" t="s">
        <v>132</v>
      </c>
      <c r="B117" s="67"/>
      <c r="C117" s="67"/>
      <c r="D117" s="67"/>
      <c r="E117" s="67"/>
      <c r="F117" s="67"/>
      <c r="G117" s="60"/>
      <c r="H117" s="60"/>
      <c r="I117" s="60"/>
      <c r="J117" s="60"/>
      <c r="K117" s="60"/>
      <c r="L117" s="60"/>
      <c r="M117" s="60"/>
      <c r="N117" s="60"/>
    </row>
    <row r="118" s="61" customFormat="true" ht="17.25" hidden="false" customHeight="true" outlineLevel="0" collapsed="false">
      <c r="A118" s="67" t="s">
        <v>133</v>
      </c>
      <c r="B118" s="67"/>
      <c r="C118" s="67"/>
      <c r="D118" s="67"/>
      <c r="E118" s="67"/>
      <c r="F118" s="67"/>
      <c r="G118" s="1"/>
      <c r="H118" s="1"/>
      <c r="I118" s="1"/>
      <c r="J118" s="1"/>
      <c r="K118" s="1"/>
      <c r="L118" s="1"/>
      <c r="M118" s="1"/>
      <c r="N118" s="1"/>
    </row>
    <row r="119" s="61" customFormat="true" ht="14.25" hidden="false" customHeight="true" outlineLevel="0" collapsed="false">
      <c r="A119" s="68"/>
      <c r="B119" s="68"/>
      <c r="C119" s="68"/>
      <c r="D119" s="68"/>
      <c r="E119" s="69"/>
      <c r="F119" s="70" t="s">
        <v>134</v>
      </c>
      <c r="M119" s="1"/>
      <c r="N119" s="1"/>
    </row>
    <row r="120" s="61" customFormat="true" ht="28.5" hidden="false" customHeight="true" outlineLevel="0" collapsed="false">
      <c r="A120" s="35" t="s">
        <v>61</v>
      </c>
      <c r="B120" s="35" t="s">
        <v>62</v>
      </c>
      <c r="C120" s="35"/>
      <c r="D120" s="35" t="s">
        <v>63</v>
      </c>
      <c r="E120" s="35" t="s">
        <v>64</v>
      </c>
      <c r="F120" s="35" t="s">
        <v>65</v>
      </c>
      <c r="G120" s="62"/>
      <c r="H120" s="62"/>
      <c r="I120" s="62"/>
      <c r="J120" s="62"/>
      <c r="K120" s="62"/>
      <c r="L120" s="62"/>
      <c r="M120" s="31"/>
      <c r="N120" s="31"/>
    </row>
    <row r="121" s="61" customFormat="true" ht="15" hidden="false" customHeight="false" outlineLevel="0" collapsed="false">
      <c r="A121" s="42" t="s">
        <v>66</v>
      </c>
      <c r="B121" s="46" t="s">
        <v>135</v>
      </c>
      <c r="C121" s="47"/>
      <c r="D121" s="45" t="n">
        <v>1217</v>
      </c>
      <c r="E121" s="48" t="n">
        <f aca="false">367.2+100</f>
        <v>467.2</v>
      </c>
      <c r="F121" s="40" t="n">
        <f aca="false">SUM(D121:E121)</f>
        <v>1684.2</v>
      </c>
      <c r="G121" s="1"/>
      <c r="H121" s="1"/>
      <c r="I121" s="1"/>
      <c r="J121" s="1"/>
      <c r="K121" s="1"/>
      <c r="L121" s="1"/>
      <c r="M121" s="1"/>
      <c r="N121" s="1"/>
    </row>
    <row r="122" customFormat="false" ht="15" hidden="false" customHeight="false" outlineLevel="0" collapsed="false">
      <c r="A122" s="42"/>
      <c r="B122" s="46" t="s">
        <v>136</v>
      </c>
      <c r="C122" s="47"/>
      <c r="D122" s="45" t="n">
        <v>24010</v>
      </c>
      <c r="E122" s="48" t="n">
        <f aca="false">100+7079.8</f>
        <v>7179.8</v>
      </c>
      <c r="F122" s="40" t="n">
        <f aca="false">SUM(D122:E122)</f>
        <v>31189.8</v>
      </c>
    </row>
    <row r="123" customFormat="false" ht="15" hidden="false" customHeight="false" outlineLevel="0" collapsed="false">
      <c r="A123" s="42"/>
      <c r="B123" s="46" t="s">
        <v>137</v>
      </c>
      <c r="C123" s="47"/>
      <c r="D123" s="45" t="n">
        <v>13090.6</v>
      </c>
      <c r="E123" s="48" t="n">
        <f aca="false">-100-26.8-100-197.2</f>
        <v>-424</v>
      </c>
      <c r="F123" s="40" t="n">
        <f aca="false">SUM(D123:E123)</f>
        <v>12666.6</v>
      </c>
    </row>
    <row r="124" customFormat="false" ht="15" hidden="false" customHeight="false" outlineLevel="0" collapsed="false">
      <c r="A124" s="42"/>
      <c r="B124" s="46" t="s">
        <v>138</v>
      </c>
      <c r="C124" s="47"/>
      <c r="D124" s="45" t="n">
        <v>278.7</v>
      </c>
      <c r="E124" s="48" t="n">
        <f aca="false">26.8+97.2</f>
        <v>124</v>
      </c>
      <c r="F124" s="40" t="n">
        <f aca="false">SUM(D124:E124)</f>
        <v>402.7</v>
      </c>
    </row>
    <row r="125" customFormat="false" ht="15" hidden="false" customHeight="false" outlineLevel="0" collapsed="false">
      <c r="A125" s="42"/>
      <c r="B125" s="46" t="s">
        <v>139</v>
      </c>
      <c r="C125" s="47"/>
      <c r="D125" s="45" t="n">
        <v>2345.6</v>
      </c>
      <c r="E125" s="48" t="n">
        <f aca="false">313-84.6</f>
        <v>228.4</v>
      </c>
      <c r="F125" s="40" t="n">
        <f aca="false">SUM(D125:E125)</f>
        <v>2574</v>
      </c>
    </row>
    <row r="126" customFormat="false" ht="15" hidden="false" customHeight="false" outlineLevel="0" collapsed="false">
      <c r="A126" s="42"/>
      <c r="B126" s="46" t="s">
        <v>140</v>
      </c>
      <c r="C126" s="47"/>
      <c r="D126" s="45" t="n">
        <v>182.9</v>
      </c>
      <c r="E126" s="48" t="n">
        <v>100</v>
      </c>
      <c r="F126" s="40" t="n">
        <f aca="false">SUM(D126:E126)</f>
        <v>282.9</v>
      </c>
    </row>
    <row r="127" customFormat="false" ht="15" hidden="false" customHeight="false" outlineLevel="0" collapsed="false">
      <c r="A127" s="42"/>
      <c r="B127" s="46" t="s">
        <v>141</v>
      </c>
      <c r="C127" s="47"/>
      <c r="D127" s="45" t="n">
        <v>4447.6</v>
      </c>
      <c r="E127" s="48" t="n">
        <v>219.6</v>
      </c>
      <c r="F127" s="40" t="n">
        <f aca="false">SUM(D127:E127)</f>
        <v>4667.2</v>
      </c>
    </row>
    <row r="128" customFormat="false" ht="15" hidden="false" customHeight="false" outlineLevel="0" collapsed="false">
      <c r="A128" s="42"/>
      <c r="B128" s="46" t="s">
        <v>142</v>
      </c>
      <c r="C128" s="47"/>
      <c r="D128" s="45" t="n">
        <v>679</v>
      </c>
      <c r="E128" s="48" t="n">
        <v>64.5</v>
      </c>
      <c r="F128" s="40" t="n">
        <f aca="false">SUM(D128:E128)</f>
        <v>743.5</v>
      </c>
    </row>
    <row r="129" customFormat="false" ht="15" hidden="false" customHeight="false" outlineLevel="0" collapsed="false">
      <c r="A129" s="42"/>
      <c r="B129" s="46" t="s">
        <v>143</v>
      </c>
      <c r="C129" s="47"/>
      <c r="D129" s="45" t="n">
        <v>5167.7</v>
      </c>
      <c r="E129" s="48" t="n">
        <v>1543.8</v>
      </c>
      <c r="F129" s="40" t="n">
        <f aca="false">SUM(D129:E129)</f>
        <v>6711.5</v>
      </c>
    </row>
    <row r="130" customFormat="false" ht="15" hidden="false" customHeight="false" outlineLevel="0" collapsed="false">
      <c r="A130" s="42"/>
      <c r="B130" s="46" t="s">
        <v>144</v>
      </c>
      <c r="C130" s="47"/>
      <c r="D130" s="45" t="n">
        <v>9430.1</v>
      </c>
      <c r="E130" s="48" t="n">
        <v>4609.7</v>
      </c>
      <c r="F130" s="40" t="n">
        <f aca="false">SUM(D130:E130)</f>
        <v>14039.8</v>
      </c>
    </row>
    <row r="131" customFormat="false" ht="15" hidden="false" customHeight="false" outlineLevel="0" collapsed="false">
      <c r="A131" s="42"/>
      <c r="B131" s="46" t="s">
        <v>145</v>
      </c>
      <c r="C131" s="47"/>
      <c r="D131" s="45" t="n">
        <v>525.1</v>
      </c>
      <c r="E131" s="48" t="n">
        <f aca="false">21.5+30</f>
        <v>51.5</v>
      </c>
      <c r="F131" s="40" t="n">
        <f aca="false">SUM(D131:E131)</f>
        <v>576.6</v>
      </c>
    </row>
    <row r="132" customFormat="false" ht="15" hidden="false" customHeight="false" outlineLevel="0" collapsed="false">
      <c r="A132" s="42"/>
      <c r="B132" s="46" t="s">
        <v>146</v>
      </c>
      <c r="C132" s="47"/>
      <c r="D132" s="45" t="n">
        <v>154.5</v>
      </c>
      <c r="E132" s="48" t="n">
        <v>-30</v>
      </c>
      <c r="F132" s="40" t="n">
        <f aca="false">SUM(D132:E132)</f>
        <v>124.5</v>
      </c>
    </row>
    <row r="133" customFormat="false" ht="15" hidden="false" customHeight="false" outlineLevel="0" collapsed="false">
      <c r="A133" s="42"/>
      <c r="B133" s="46" t="s">
        <v>147</v>
      </c>
      <c r="C133" s="47"/>
      <c r="D133" s="45" t="n">
        <v>52</v>
      </c>
      <c r="E133" s="48" t="n">
        <v>-52</v>
      </c>
      <c r="F133" s="40" t="n">
        <f aca="false">SUM(D133:E133)</f>
        <v>0</v>
      </c>
    </row>
    <row r="134" customFormat="false" ht="15" hidden="false" customHeight="false" outlineLevel="0" collapsed="false">
      <c r="A134" s="42"/>
      <c r="B134" s="46" t="s">
        <v>148</v>
      </c>
      <c r="C134" s="47"/>
      <c r="D134" s="45" t="n">
        <v>0</v>
      </c>
      <c r="E134" s="48" t="n">
        <v>52</v>
      </c>
      <c r="F134" s="40" t="n">
        <f aca="false">SUM(D134:E134)</f>
        <v>52</v>
      </c>
    </row>
    <row r="135" customFormat="false" ht="15" hidden="false" customHeight="false" outlineLevel="0" collapsed="false">
      <c r="A135" s="42"/>
      <c r="B135" s="46" t="s">
        <v>149</v>
      </c>
      <c r="C135" s="47"/>
      <c r="D135" s="45" t="n">
        <v>2888</v>
      </c>
      <c r="E135" s="48" t="n">
        <v>849</v>
      </c>
      <c r="F135" s="40" t="n">
        <f aca="false">SUM(D135:E135)</f>
        <v>3737</v>
      </c>
    </row>
    <row r="136" customFormat="false" ht="15" hidden="false" customHeight="false" outlineLevel="0" collapsed="false">
      <c r="A136" s="42"/>
      <c r="B136" s="46" t="s">
        <v>150</v>
      </c>
      <c r="C136" s="47"/>
      <c r="D136" s="45" t="n">
        <v>21.5</v>
      </c>
      <c r="E136" s="48" t="n">
        <v>-21.5</v>
      </c>
      <c r="F136" s="40" t="n">
        <f aca="false">SUM(D136:E136)</f>
        <v>0</v>
      </c>
    </row>
    <row r="137" customFormat="false" ht="15" hidden="false" customHeight="false" outlineLevel="0" collapsed="false">
      <c r="A137" s="42"/>
      <c r="B137" s="46" t="s">
        <v>151</v>
      </c>
      <c r="C137" s="47"/>
      <c r="D137" s="45" t="n">
        <v>1966.3</v>
      </c>
      <c r="E137" s="48" t="n">
        <v>-797.6</v>
      </c>
      <c r="F137" s="40" t="n">
        <f aca="false">SUM(D137:E137)</f>
        <v>1168.7</v>
      </c>
    </row>
    <row r="138" customFormat="false" ht="15" hidden="false" customHeight="false" outlineLevel="0" collapsed="false">
      <c r="A138" s="42"/>
      <c r="B138" s="46" t="s">
        <v>152</v>
      </c>
      <c r="C138" s="47"/>
      <c r="D138" s="45" t="n">
        <v>25694.5</v>
      </c>
      <c r="E138" s="48" t="n">
        <f aca="false">-3000-45</f>
        <v>-3045</v>
      </c>
      <c r="F138" s="40" t="n">
        <f aca="false">SUM(D138:E138)</f>
        <v>22649.5</v>
      </c>
      <c r="G138" s="61"/>
      <c r="H138" s="61"/>
      <c r="I138" s="61"/>
      <c r="J138" s="61"/>
      <c r="K138" s="61"/>
      <c r="L138" s="61"/>
    </row>
    <row r="139" customFormat="false" ht="15" hidden="false" customHeight="false" outlineLevel="0" collapsed="false">
      <c r="A139" s="42"/>
      <c r="B139" s="46" t="s">
        <v>153</v>
      </c>
      <c r="C139" s="47"/>
      <c r="D139" s="45" t="n">
        <v>28130.7</v>
      </c>
      <c r="E139" s="48" t="n">
        <f aca="false">3000+1500</f>
        <v>4500</v>
      </c>
      <c r="F139" s="40" t="n">
        <f aca="false">SUM(D139:E139)</f>
        <v>32630.7</v>
      </c>
      <c r="G139" s="61"/>
      <c r="H139" s="61"/>
      <c r="I139" s="61"/>
      <c r="J139" s="61"/>
      <c r="K139" s="61"/>
      <c r="L139" s="61"/>
    </row>
    <row r="140" customFormat="false" ht="15" hidden="false" customHeight="false" outlineLevel="0" collapsed="false">
      <c r="A140" s="42"/>
      <c r="B140" s="46" t="s">
        <v>154</v>
      </c>
      <c r="C140" s="47"/>
      <c r="D140" s="45" t="n">
        <v>0</v>
      </c>
      <c r="E140" s="48" t="n">
        <v>45</v>
      </c>
      <c r="F140" s="40" t="n">
        <f aca="false">SUM(D140:E140)</f>
        <v>45</v>
      </c>
      <c r="G140" s="61"/>
      <c r="H140" s="61"/>
      <c r="I140" s="61"/>
      <c r="J140" s="61"/>
      <c r="K140" s="61"/>
      <c r="L140" s="61"/>
    </row>
    <row r="141" customFormat="false" ht="15" hidden="false" customHeight="false" outlineLevel="0" collapsed="false">
      <c r="A141" s="42"/>
      <c r="B141" s="46" t="s">
        <v>155</v>
      </c>
      <c r="C141" s="47"/>
      <c r="D141" s="45" t="n">
        <v>150</v>
      </c>
      <c r="E141" s="48" t="n">
        <v>-62.5</v>
      </c>
      <c r="F141" s="40" t="n">
        <f aca="false">SUM(D141:E141)</f>
        <v>87.5</v>
      </c>
      <c r="M141" s="61"/>
    </row>
    <row r="142" customFormat="false" ht="15" hidden="false" customHeight="false" outlineLevel="0" collapsed="false">
      <c r="A142" s="42"/>
      <c r="B142" s="46" t="s">
        <v>156</v>
      </c>
      <c r="C142" s="47"/>
      <c r="D142" s="45" t="n">
        <v>0.3</v>
      </c>
      <c r="E142" s="48" t="n">
        <v>0.3</v>
      </c>
      <c r="F142" s="40" t="n">
        <f aca="false">SUM(D142:E142)</f>
        <v>0.6</v>
      </c>
      <c r="M142" s="61"/>
    </row>
    <row r="143" customFormat="false" ht="15" hidden="false" customHeight="false" outlineLevel="0" collapsed="false">
      <c r="A143" s="42"/>
      <c r="B143" s="46" t="s">
        <v>157</v>
      </c>
      <c r="C143" s="47"/>
      <c r="D143" s="45" t="n">
        <v>54.8</v>
      </c>
      <c r="E143" s="48" t="n">
        <v>62.2</v>
      </c>
      <c r="F143" s="40" t="n">
        <f aca="false">SUM(D143:E143)</f>
        <v>117</v>
      </c>
      <c r="M143" s="61"/>
    </row>
    <row r="144" customFormat="false" ht="15" hidden="false" customHeight="false" outlineLevel="0" collapsed="false">
      <c r="A144" s="36" t="s">
        <v>113</v>
      </c>
      <c r="B144" s="71" t="s">
        <v>158</v>
      </c>
      <c r="C144" s="72"/>
      <c r="D144" s="45" t="n">
        <v>1225.4</v>
      </c>
      <c r="E144" s="48" t="n">
        <f aca="false">-332.9967-84.9794+27.62326</f>
        <v>-390.35284</v>
      </c>
      <c r="F144" s="40" t="n">
        <f aca="false">SUM(D144:E144)</f>
        <v>835.04716</v>
      </c>
      <c r="M144" s="61"/>
    </row>
    <row r="145" customFormat="false" ht="15" hidden="false" customHeight="false" outlineLevel="0" collapsed="false">
      <c r="A145" s="36"/>
      <c r="B145" s="71" t="s">
        <v>159</v>
      </c>
      <c r="C145" s="72"/>
      <c r="D145" s="45" t="n">
        <v>10</v>
      </c>
      <c r="E145" s="48" t="n">
        <v>-1</v>
      </c>
      <c r="F145" s="40" t="n">
        <f aca="false">SUM(D145:E145)</f>
        <v>9</v>
      </c>
      <c r="M145" s="61"/>
    </row>
    <row r="146" customFormat="false" ht="15" hidden="false" customHeight="false" outlineLevel="0" collapsed="false">
      <c r="A146" s="36"/>
      <c r="B146" s="71" t="s">
        <v>160</v>
      </c>
      <c r="C146" s="72"/>
      <c r="D146" s="45" t="n">
        <v>0</v>
      </c>
      <c r="E146" s="48" t="n">
        <f aca="false">332.9967+84.9794+1-27.62326</f>
        <v>391.35284</v>
      </c>
      <c r="F146" s="40" t="n">
        <f aca="false">SUM(D146:E146)</f>
        <v>391.35284</v>
      </c>
      <c r="M146" s="61"/>
    </row>
    <row r="147" customFormat="false" ht="15" hidden="false" customHeight="false" outlineLevel="0" collapsed="false">
      <c r="A147" s="36"/>
      <c r="B147" s="71" t="s">
        <v>161</v>
      </c>
      <c r="C147" s="72"/>
      <c r="D147" s="45" t="n">
        <v>6150.1</v>
      </c>
      <c r="E147" s="48" t="n">
        <v>1301.5</v>
      </c>
      <c r="F147" s="40" t="n">
        <f aca="false">SUM(D147:E147)</f>
        <v>7451.6</v>
      </c>
      <c r="M147" s="61"/>
    </row>
    <row r="148" customFormat="false" ht="15" hidden="false" customHeight="false" outlineLevel="0" collapsed="false">
      <c r="A148" s="36"/>
      <c r="B148" s="71" t="s">
        <v>162</v>
      </c>
      <c r="C148" s="72"/>
      <c r="D148" s="45" t="n">
        <v>717.4</v>
      </c>
      <c r="E148" s="48" t="n">
        <v>213.7</v>
      </c>
      <c r="F148" s="40" t="n">
        <f aca="false">SUM(D148:E148)</f>
        <v>931.1</v>
      </c>
      <c r="M148" s="61"/>
    </row>
    <row r="149" customFormat="false" ht="15" hidden="false" customHeight="false" outlineLevel="0" collapsed="false">
      <c r="A149" s="36" t="s">
        <v>116</v>
      </c>
      <c r="B149" s="71" t="s">
        <v>163</v>
      </c>
      <c r="C149" s="72"/>
      <c r="D149" s="45" t="n">
        <v>1000</v>
      </c>
      <c r="E149" s="48" t="n">
        <v>-200</v>
      </c>
      <c r="F149" s="40" t="n">
        <f aca="false">SUM(D149:E149)</f>
        <v>800</v>
      </c>
      <c r="M149" s="61"/>
    </row>
    <row r="150" customFormat="false" ht="15" hidden="false" customHeight="false" outlineLevel="0" collapsed="false">
      <c r="A150" s="36"/>
      <c r="B150" s="73" t="s">
        <v>164</v>
      </c>
      <c r="C150" s="73"/>
      <c r="D150" s="45" t="n">
        <v>500.6</v>
      </c>
      <c r="E150" s="48" t="n">
        <v>-400</v>
      </c>
      <c r="F150" s="40" t="n">
        <f aca="false">SUM(D150:E150)</f>
        <v>100.6</v>
      </c>
      <c r="M150" s="61"/>
    </row>
    <row r="151" customFormat="false" ht="15" hidden="false" customHeight="false" outlineLevel="0" collapsed="false">
      <c r="A151" s="36"/>
      <c r="B151" s="71" t="s">
        <v>165</v>
      </c>
      <c r="C151" s="71"/>
      <c r="D151" s="45" t="n">
        <v>100</v>
      </c>
      <c r="E151" s="48" t="n">
        <v>900</v>
      </c>
      <c r="F151" s="40" t="n">
        <f aca="false">SUM(D151:E151)</f>
        <v>1000</v>
      </c>
      <c r="M151" s="61"/>
    </row>
    <row r="152" customFormat="false" ht="15" hidden="false" customHeight="false" outlineLevel="0" collapsed="false">
      <c r="A152" s="36"/>
      <c r="B152" s="71" t="s">
        <v>166</v>
      </c>
      <c r="C152" s="71"/>
      <c r="D152" s="45" t="n">
        <v>5203.1</v>
      </c>
      <c r="E152" s="48" t="n">
        <v>1554.3</v>
      </c>
      <c r="F152" s="40" t="n">
        <f aca="false">SUM(D152:E152)</f>
        <v>6757.4</v>
      </c>
      <c r="M152" s="61"/>
    </row>
    <row r="153" s="74" customFormat="true" ht="15" hidden="false" customHeight="false" outlineLevel="0" collapsed="false">
      <c r="A153" s="36"/>
      <c r="B153" s="71" t="s">
        <v>167</v>
      </c>
      <c r="C153" s="71"/>
      <c r="D153" s="45" t="n">
        <v>650.9</v>
      </c>
      <c r="E153" s="48" t="n">
        <v>220</v>
      </c>
      <c r="F153" s="40" t="n">
        <f aca="false">SUM(D153:E153)</f>
        <v>870.9</v>
      </c>
      <c r="G153" s="1"/>
      <c r="H153" s="1"/>
      <c r="I153" s="1"/>
      <c r="J153" s="1"/>
      <c r="K153" s="1"/>
      <c r="L153" s="1"/>
      <c r="M153" s="61"/>
      <c r="N153" s="1"/>
    </row>
    <row r="154" customFormat="false" ht="15" hidden="false" customHeight="false" outlineLevel="0" collapsed="false">
      <c r="A154" s="36"/>
      <c r="B154" s="71" t="s">
        <v>168</v>
      </c>
      <c r="C154" s="71"/>
      <c r="D154" s="45" t="n">
        <v>1000</v>
      </c>
      <c r="E154" s="48" t="n">
        <f aca="false">-300-220</f>
        <v>-520</v>
      </c>
      <c r="F154" s="40" t="n">
        <f aca="false">SUM(D154:E154)</f>
        <v>480</v>
      </c>
      <c r="M154" s="61"/>
    </row>
    <row r="155" s="76" customFormat="true" ht="15" hidden="false" customHeight="false" outlineLevel="0" collapsed="false">
      <c r="A155" s="36" t="s">
        <v>69</v>
      </c>
      <c r="B155" s="46" t="s">
        <v>169</v>
      </c>
      <c r="C155" s="47"/>
      <c r="D155" s="48" t="n">
        <v>7844</v>
      </c>
      <c r="E155" s="48" t="n">
        <v>374.3</v>
      </c>
      <c r="F155" s="75" t="n">
        <f aca="false">SUM(D155:E155)</f>
        <v>8218.3</v>
      </c>
      <c r="G155" s="61"/>
      <c r="H155" s="61"/>
      <c r="I155" s="61"/>
      <c r="J155" s="61"/>
      <c r="K155" s="61"/>
      <c r="L155" s="61"/>
      <c r="M155" s="1"/>
      <c r="N155" s="61"/>
    </row>
    <row r="156" customFormat="false" ht="15" hidden="false" customHeight="false" outlineLevel="0" collapsed="false">
      <c r="A156" s="36"/>
      <c r="B156" s="46" t="s">
        <v>170</v>
      </c>
      <c r="C156" s="47"/>
      <c r="D156" s="48" t="n">
        <v>7847.2</v>
      </c>
      <c r="E156" s="48" t="n">
        <v>-82</v>
      </c>
      <c r="F156" s="75" t="n">
        <f aca="false">SUM(D156:E156)</f>
        <v>7765.2</v>
      </c>
      <c r="G156" s="61"/>
      <c r="H156" s="61"/>
      <c r="I156" s="61"/>
      <c r="J156" s="61"/>
      <c r="K156" s="61"/>
      <c r="L156" s="61"/>
      <c r="N156" s="61"/>
    </row>
    <row r="157" customFormat="false" ht="15" hidden="false" customHeight="false" outlineLevel="0" collapsed="false">
      <c r="A157" s="36"/>
      <c r="B157" s="46" t="s">
        <v>171</v>
      </c>
      <c r="C157" s="47"/>
      <c r="D157" s="48" t="n">
        <v>7765.2</v>
      </c>
      <c r="E157" s="48" t="n">
        <f aca="false">-374.3+30-5</f>
        <v>-349.3</v>
      </c>
      <c r="F157" s="75" t="n">
        <f aca="false">SUM(D157:E157)</f>
        <v>7415.9</v>
      </c>
      <c r="G157" s="61"/>
      <c r="H157" s="61"/>
      <c r="I157" s="61"/>
      <c r="J157" s="61"/>
      <c r="K157" s="61"/>
      <c r="L157" s="61"/>
      <c r="N157" s="61"/>
    </row>
    <row r="158" customFormat="false" ht="15" hidden="false" customHeight="false" outlineLevel="0" collapsed="false">
      <c r="A158" s="36"/>
      <c r="B158" s="46" t="s">
        <v>172</v>
      </c>
      <c r="C158" s="47"/>
      <c r="D158" s="48" t="n">
        <v>0</v>
      </c>
      <c r="E158" s="48" t="n">
        <v>82</v>
      </c>
      <c r="F158" s="75" t="n">
        <f aca="false">SUM(D158:E158)</f>
        <v>82</v>
      </c>
      <c r="G158" s="61"/>
      <c r="H158" s="61"/>
      <c r="I158" s="61"/>
      <c r="J158" s="61"/>
      <c r="K158" s="61"/>
      <c r="L158" s="61"/>
      <c r="N158" s="61"/>
    </row>
    <row r="159" customFormat="false" ht="15" hidden="false" customHeight="false" outlineLevel="0" collapsed="false">
      <c r="A159" s="36"/>
      <c r="B159" s="46" t="s">
        <v>173</v>
      </c>
      <c r="C159" s="47"/>
      <c r="D159" s="48" t="n">
        <v>56365.4</v>
      </c>
      <c r="E159" s="48" t="n">
        <f aca="false">-310+300+485+20</f>
        <v>495</v>
      </c>
      <c r="F159" s="75" t="n">
        <f aca="false">SUM(D159:E159)</f>
        <v>56860.4</v>
      </c>
      <c r="G159" s="61"/>
      <c r="H159" s="61"/>
      <c r="I159" s="61"/>
      <c r="J159" s="61"/>
      <c r="K159" s="61"/>
      <c r="L159" s="61"/>
      <c r="N159" s="61"/>
    </row>
    <row r="160" customFormat="false" ht="15" hidden="false" customHeight="false" outlineLevel="0" collapsed="false">
      <c r="A160" s="36"/>
      <c r="B160" s="46" t="s">
        <v>174</v>
      </c>
      <c r="C160" s="47"/>
      <c r="D160" s="48" t="n">
        <v>97199.6</v>
      </c>
      <c r="E160" s="48" t="n">
        <v>-230</v>
      </c>
      <c r="F160" s="75" t="n">
        <f aca="false">SUM(D160:E160)</f>
        <v>96969.6</v>
      </c>
      <c r="G160" s="61"/>
      <c r="H160" s="61"/>
      <c r="I160" s="61"/>
      <c r="J160" s="61"/>
      <c r="K160" s="61"/>
      <c r="L160" s="61"/>
      <c r="N160" s="61"/>
    </row>
    <row r="161" customFormat="false" ht="15" hidden="false" customHeight="false" outlineLevel="0" collapsed="false">
      <c r="A161" s="36"/>
      <c r="B161" s="46" t="s">
        <v>175</v>
      </c>
      <c r="C161" s="47"/>
      <c r="D161" s="48" t="n">
        <v>10876.8</v>
      </c>
      <c r="E161" s="48" t="n">
        <f aca="false">250-15</f>
        <v>235</v>
      </c>
      <c r="F161" s="75" t="n">
        <f aca="false">SUM(D161:E161)</f>
        <v>11111.8</v>
      </c>
      <c r="G161" s="61"/>
      <c r="H161" s="61"/>
      <c r="I161" s="61"/>
      <c r="J161" s="61"/>
      <c r="K161" s="61"/>
      <c r="L161" s="61"/>
      <c r="N161" s="61"/>
    </row>
    <row r="162" customFormat="false" ht="15" hidden="false" customHeight="false" outlineLevel="0" collapsed="false">
      <c r="A162" s="36"/>
      <c r="B162" s="46" t="s">
        <v>176</v>
      </c>
      <c r="C162" s="47"/>
      <c r="D162" s="48" t="n">
        <v>15547.7</v>
      </c>
      <c r="E162" s="48" t="n">
        <v>-80</v>
      </c>
      <c r="F162" s="75" t="n">
        <f aca="false">SUM(D162:E162)</f>
        <v>15467.7</v>
      </c>
      <c r="G162" s="61"/>
      <c r="H162" s="61"/>
      <c r="I162" s="61"/>
      <c r="J162" s="61"/>
      <c r="K162" s="61"/>
      <c r="L162" s="61"/>
      <c r="N162" s="61"/>
    </row>
    <row r="163" customFormat="false" ht="15" hidden="false" customHeight="false" outlineLevel="0" collapsed="false">
      <c r="A163" s="36"/>
      <c r="B163" s="46" t="s">
        <v>177</v>
      </c>
      <c r="C163" s="47"/>
      <c r="D163" s="48" t="n">
        <v>2004</v>
      </c>
      <c r="E163" s="48" t="n">
        <v>80</v>
      </c>
      <c r="F163" s="75" t="n">
        <f aca="false">SUM(D163:E163)</f>
        <v>2084</v>
      </c>
      <c r="G163" s="61"/>
      <c r="H163" s="61"/>
      <c r="I163" s="61"/>
      <c r="J163" s="61"/>
      <c r="K163" s="61"/>
      <c r="L163" s="61"/>
      <c r="N163" s="61"/>
    </row>
    <row r="164" customFormat="false" ht="15" hidden="false" customHeight="false" outlineLevel="0" collapsed="false">
      <c r="A164" s="36"/>
      <c r="B164" s="46" t="s">
        <v>178</v>
      </c>
      <c r="C164" s="47"/>
      <c r="D164" s="48" t="n">
        <v>13462.5</v>
      </c>
      <c r="E164" s="48" t="n">
        <f aca="false">60-35</f>
        <v>25</v>
      </c>
      <c r="F164" s="75" t="n">
        <f aca="false">SUM(D164:E164)</f>
        <v>13487.5</v>
      </c>
      <c r="G164" s="61"/>
      <c r="H164" s="61"/>
      <c r="I164" s="61"/>
      <c r="J164" s="61"/>
      <c r="K164" s="61"/>
      <c r="L164" s="61"/>
      <c r="N164" s="61"/>
    </row>
    <row r="165" customFormat="false" ht="15" hidden="false" customHeight="false" outlineLevel="0" collapsed="false">
      <c r="A165" s="36"/>
      <c r="B165" s="46" t="s">
        <v>179</v>
      </c>
      <c r="C165" s="47"/>
      <c r="D165" s="48" t="n">
        <v>295.9</v>
      </c>
      <c r="E165" s="48" t="n">
        <v>45</v>
      </c>
      <c r="F165" s="40" t="n">
        <f aca="false">SUM(D165:E165)</f>
        <v>340.9</v>
      </c>
      <c r="G165" s="61"/>
      <c r="H165" s="61"/>
      <c r="I165" s="61"/>
      <c r="J165" s="61"/>
      <c r="K165" s="61"/>
      <c r="L165" s="61"/>
      <c r="N165" s="61"/>
    </row>
    <row r="166" customFormat="false" ht="15" hidden="false" customHeight="false" outlineLevel="0" collapsed="false">
      <c r="A166" s="36"/>
      <c r="B166" s="71" t="s">
        <v>180</v>
      </c>
      <c r="C166" s="71"/>
      <c r="D166" s="45" t="n">
        <v>2640.2</v>
      </c>
      <c r="E166" s="48" t="n">
        <v>670.6</v>
      </c>
      <c r="F166" s="75" t="n">
        <f aca="false">SUM(D166:E166)</f>
        <v>3310.8</v>
      </c>
    </row>
    <row r="167" customFormat="false" ht="15" hidden="false" customHeight="false" outlineLevel="0" collapsed="false">
      <c r="A167" s="36"/>
      <c r="B167" s="71" t="s">
        <v>181</v>
      </c>
      <c r="C167" s="71"/>
      <c r="D167" s="45" t="n">
        <v>4080.5</v>
      </c>
      <c r="E167" s="48" t="n">
        <v>1</v>
      </c>
      <c r="F167" s="75" t="n">
        <f aca="false">SUM(D167:E167)</f>
        <v>4081.5</v>
      </c>
    </row>
    <row r="168" customFormat="false" ht="15" hidden="false" customHeight="false" outlineLevel="0" collapsed="false">
      <c r="A168" s="36"/>
      <c r="B168" s="71" t="s">
        <v>182</v>
      </c>
      <c r="C168" s="71"/>
      <c r="D168" s="45" t="n">
        <v>397</v>
      </c>
      <c r="E168" s="48" t="n">
        <v>-1</v>
      </c>
      <c r="F168" s="75" t="n">
        <f aca="false">SUM(D168:E168)</f>
        <v>396</v>
      </c>
    </row>
    <row r="169" customFormat="false" ht="15" hidden="false" customHeight="false" outlineLevel="0" collapsed="false">
      <c r="A169" s="36"/>
      <c r="B169" s="71" t="s">
        <v>183</v>
      </c>
      <c r="C169" s="71"/>
      <c r="D169" s="45" t="n">
        <v>29401.1</v>
      </c>
      <c r="E169" s="48" t="n">
        <f aca="false">-300-250</f>
        <v>-550</v>
      </c>
      <c r="F169" s="75" t="n">
        <f aca="false">SUM(D169:E169)</f>
        <v>28851.1</v>
      </c>
    </row>
    <row r="170" customFormat="false" ht="16.5" hidden="false" customHeight="true" outlineLevel="0" collapsed="false">
      <c r="A170" s="36" t="s">
        <v>118</v>
      </c>
      <c r="B170" s="71" t="s">
        <v>184</v>
      </c>
      <c r="C170" s="71"/>
      <c r="D170" s="45" t="n">
        <v>16574.9</v>
      </c>
      <c r="E170" s="48" t="n">
        <v>-16</v>
      </c>
      <c r="F170" s="40" t="n">
        <f aca="false">SUM(D170:E170)</f>
        <v>16558.9</v>
      </c>
    </row>
    <row r="171" customFormat="false" ht="15" hidden="false" customHeight="false" outlineLevel="0" collapsed="false">
      <c r="A171" s="36"/>
      <c r="B171" s="71" t="s">
        <v>185</v>
      </c>
      <c r="C171" s="71"/>
      <c r="D171" s="45" t="n">
        <v>31658.2</v>
      </c>
      <c r="E171" s="48" t="n">
        <f aca="false">758.1+15.6+84.6+1675.9</f>
        <v>2534.2</v>
      </c>
      <c r="F171" s="40" t="n">
        <f aca="false">SUM(D171:E171)</f>
        <v>34192.4</v>
      </c>
    </row>
    <row r="172" customFormat="false" ht="15" hidden="false" customHeight="false" outlineLevel="0" collapsed="false">
      <c r="A172" s="36"/>
      <c r="B172" s="71" t="s">
        <v>186</v>
      </c>
      <c r="C172" s="71"/>
      <c r="D172" s="45" t="n">
        <v>2042</v>
      </c>
      <c r="E172" s="48" t="n">
        <f aca="false">47.2+2.2+104.5</f>
        <v>153.9</v>
      </c>
      <c r="F172" s="40" t="n">
        <f aca="false">SUM(D172:E172)</f>
        <v>2195.9</v>
      </c>
    </row>
    <row r="173" customFormat="false" ht="15" hidden="false" customHeight="false" outlineLevel="0" collapsed="false">
      <c r="A173" s="36"/>
      <c r="B173" s="46" t="s">
        <v>187</v>
      </c>
      <c r="C173" s="47"/>
      <c r="D173" s="45" t="n">
        <v>10560.5</v>
      </c>
      <c r="E173" s="48" t="n">
        <f aca="false">269.6-1.8+596</f>
        <v>863.8</v>
      </c>
      <c r="F173" s="40" t="n">
        <f aca="false">SUM(D173:E173)</f>
        <v>11424.3</v>
      </c>
    </row>
    <row r="174" customFormat="false" ht="15" hidden="false" customHeight="false" outlineLevel="0" collapsed="false">
      <c r="A174" s="36"/>
      <c r="B174" s="71" t="s">
        <v>188</v>
      </c>
      <c r="C174" s="71"/>
      <c r="D174" s="45" t="n">
        <v>731.7</v>
      </c>
      <c r="E174" s="48" t="n">
        <v>213.6</v>
      </c>
      <c r="F174" s="40" t="n">
        <f aca="false">SUM(D174:E174)</f>
        <v>945.3</v>
      </c>
    </row>
    <row r="175" customFormat="false" ht="15" hidden="false" customHeight="false" outlineLevel="0" collapsed="false">
      <c r="A175" s="36"/>
      <c r="B175" s="71" t="s">
        <v>189</v>
      </c>
      <c r="C175" s="71"/>
      <c r="D175" s="45" t="n">
        <v>1922.9</v>
      </c>
      <c r="E175" s="48" t="n">
        <f aca="false">55.6+120.7</f>
        <v>176.3</v>
      </c>
      <c r="F175" s="40" t="n">
        <f aca="false">SUM(D175:E175)</f>
        <v>2099.2</v>
      </c>
    </row>
    <row r="176" customFormat="false" ht="15.75" hidden="true" customHeight="true" outlineLevel="0" collapsed="false">
      <c r="A176" s="77"/>
      <c r="B176" s="71" t="s">
        <v>190</v>
      </c>
      <c r="C176" s="71"/>
      <c r="D176" s="45" t="n">
        <v>0</v>
      </c>
      <c r="E176" s="48"/>
      <c r="F176" s="40" t="n">
        <f aca="false">SUM(D176:E176)</f>
        <v>0</v>
      </c>
    </row>
    <row r="177" customFormat="false" ht="15" hidden="false" customHeight="false" outlineLevel="0" collapsed="false">
      <c r="A177" s="36" t="s">
        <v>73</v>
      </c>
      <c r="B177" s="71" t="s">
        <v>191</v>
      </c>
      <c r="C177" s="71"/>
      <c r="D177" s="48" t="n">
        <v>16</v>
      </c>
      <c r="E177" s="48" t="n">
        <v>1.22</v>
      </c>
      <c r="F177" s="40" t="n">
        <f aca="false">SUM(D177:E177)</f>
        <v>17.22</v>
      </c>
    </row>
    <row r="178" customFormat="false" ht="15" hidden="false" customHeight="false" outlineLevel="0" collapsed="false">
      <c r="A178" s="36"/>
      <c r="B178" s="71" t="s">
        <v>192</v>
      </c>
      <c r="C178" s="71"/>
      <c r="D178" s="48" t="n">
        <v>15</v>
      </c>
      <c r="E178" s="48" t="n">
        <v>-1.22</v>
      </c>
      <c r="F178" s="40" t="n">
        <f aca="false">SUM(D178:E178)</f>
        <v>13.78</v>
      </c>
    </row>
    <row r="179" customFormat="false" ht="15" hidden="false" customHeight="false" outlineLevel="0" collapsed="false">
      <c r="A179" s="36"/>
      <c r="B179" s="71" t="s">
        <v>193</v>
      </c>
      <c r="C179" s="71"/>
      <c r="D179" s="48" t="n">
        <v>5945.1</v>
      </c>
      <c r="E179" s="48" t="n">
        <v>-34.1</v>
      </c>
      <c r="F179" s="40" t="n">
        <f aca="false">SUM(D179:E179)</f>
        <v>5911</v>
      </c>
    </row>
    <row r="180" customFormat="false" ht="15" hidden="false" customHeight="false" outlineLevel="0" collapsed="false">
      <c r="A180" s="36"/>
      <c r="B180" s="71" t="s">
        <v>194</v>
      </c>
      <c r="C180" s="71"/>
      <c r="D180" s="48" t="n">
        <v>222</v>
      </c>
      <c r="E180" s="48" t="n">
        <v>34.1</v>
      </c>
      <c r="F180" s="40" t="n">
        <f aca="false">SUM(D180:E180)</f>
        <v>256.1</v>
      </c>
    </row>
    <row r="181" customFormat="false" ht="15" hidden="false" customHeight="false" outlineLevel="0" collapsed="false">
      <c r="A181" s="36"/>
      <c r="B181" s="46" t="s">
        <v>195</v>
      </c>
      <c r="C181" s="47"/>
      <c r="D181" s="48" t="n">
        <v>439.4</v>
      </c>
      <c r="E181" s="48" t="n">
        <v>14.7</v>
      </c>
      <c r="F181" s="40" t="n">
        <f aca="false">SUM(D181:E181)</f>
        <v>454.1</v>
      </c>
    </row>
    <row r="182" customFormat="false" ht="15" hidden="false" customHeight="false" outlineLevel="0" collapsed="false">
      <c r="A182" s="36"/>
      <c r="B182" s="46" t="s">
        <v>196</v>
      </c>
      <c r="C182" s="47"/>
      <c r="D182" s="48" t="n">
        <v>1055.5</v>
      </c>
      <c r="E182" s="48" t="n">
        <v>-14.7</v>
      </c>
      <c r="F182" s="40" t="n">
        <f aca="false">SUM(D182:E182)</f>
        <v>1040.8</v>
      </c>
    </row>
    <row r="183" customFormat="false" ht="15" hidden="false" customHeight="false" outlineLevel="0" collapsed="false">
      <c r="A183" s="78" t="s">
        <v>197</v>
      </c>
      <c r="B183" s="71" t="s">
        <v>198</v>
      </c>
      <c r="C183" s="71"/>
      <c r="D183" s="45" t="n">
        <v>1316.8</v>
      </c>
      <c r="E183" s="48" t="n">
        <v>797.6</v>
      </c>
      <c r="F183" s="40" t="n">
        <f aca="false">SUM(D183:E183)</f>
        <v>2114.4</v>
      </c>
    </row>
    <row r="184" customFormat="false" ht="15" hidden="false" customHeight="false" outlineLevel="0" collapsed="false">
      <c r="A184" s="42" t="s">
        <v>122</v>
      </c>
      <c r="B184" s="71" t="s">
        <v>199</v>
      </c>
      <c r="C184" s="71"/>
      <c r="D184" s="45" t="n">
        <v>790.2</v>
      </c>
      <c r="E184" s="48" t="n">
        <v>195.8</v>
      </c>
      <c r="F184" s="75" t="n">
        <f aca="false">SUM(D184:E184)</f>
        <v>986</v>
      </c>
    </row>
    <row r="185" customFormat="false" ht="15" hidden="false" customHeight="false" outlineLevel="0" collapsed="false">
      <c r="A185" s="42"/>
      <c r="B185" s="71" t="s">
        <v>200</v>
      </c>
      <c r="C185" s="71"/>
      <c r="D185" s="45" t="n">
        <v>87823.2</v>
      </c>
      <c r="E185" s="48" t="n">
        <v>-3000</v>
      </c>
      <c r="F185" s="75" t="n">
        <f aca="false">SUM(D185:E185)</f>
        <v>84823.2</v>
      </c>
    </row>
    <row r="186" customFormat="false" ht="15" hidden="false" customHeight="false" outlineLevel="0" collapsed="false">
      <c r="A186" s="42"/>
      <c r="B186" s="71" t="s">
        <v>201</v>
      </c>
      <c r="C186" s="71"/>
      <c r="D186" s="45" t="n">
        <v>5736</v>
      </c>
      <c r="E186" s="48" t="n">
        <v>3000</v>
      </c>
      <c r="F186" s="75" t="n">
        <f aca="false">SUM(D186:E186)</f>
        <v>8736</v>
      </c>
    </row>
    <row r="187" customFormat="false" ht="15" hidden="false" customHeight="false" outlineLevel="0" collapsed="false">
      <c r="A187" s="42"/>
      <c r="B187" s="46" t="s">
        <v>202</v>
      </c>
      <c r="C187" s="47"/>
      <c r="D187" s="45" t="n">
        <v>26090</v>
      </c>
      <c r="E187" s="48" t="n">
        <v>43000</v>
      </c>
      <c r="F187" s="75" t="n">
        <f aca="false">SUM(D187:E187)</f>
        <v>69090</v>
      </c>
    </row>
    <row r="188" customFormat="false" ht="15" hidden="false" customHeight="false" outlineLevel="0" collapsed="false">
      <c r="A188" s="42"/>
      <c r="B188" s="46" t="s">
        <v>203</v>
      </c>
      <c r="C188" s="47"/>
      <c r="D188" s="45" t="n">
        <v>118474.4</v>
      </c>
      <c r="E188" s="48" t="n">
        <v>-43000</v>
      </c>
      <c r="F188" s="75" t="n">
        <f aca="false">SUM(D188:E188)</f>
        <v>75474.4</v>
      </c>
    </row>
    <row r="189" customFormat="false" ht="15" hidden="false" customHeight="false" outlineLevel="0" collapsed="false">
      <c r="A189" s="42"/>
      <c r="B189" s="46" t="s">
        <v>204</v>
      </c>
      <c r="C189" s="47"/>
      <c r="D189" s="45" t="n">
        <v>1064.3</v>
      </c>
      <c r="E189" s="48" t="n">
        <v>-1.1</v>
      </c>
      <c r="F189" s="75" t="n">
        <f aca="false">SUM(D189:E189)</f>
        <v>1063.2</v>
      </c>
    </row>
    <row r="190" customFormat="false" ht="15" hidden="false" customHeight="false" outlineLevel="0" collapsed="false">
      <c r="A190" s="42"/>
      <c r="B190" s="46" t="s">
        <v>205</v>
      </c>
      <c r="C190" s="47"/>
      <c r="D190" s="45" t="n">
        <v>82.3</v>
      </c>
      <c r="E190" s="48" t="n">
        <v>1.1</v>
      </c>
      <c r="F190" s="75" t="n">
        <f aca="false">SUM(D190:E190)</f>
        <v>83.4</v>
      </c>
    </row>
    <row r="191" customFormat="false" ht="15" hidden="false" customHeight="false" outlineLevel="0" collapsed="false">
      <c r="A191" s="42"/>
      <c r="B191" s="71" t="s">
        <v>206</v>
      </c>
      <c r="C191" s="71"/>
      <c r="D191" s="45" t="n">
        <v>3115.8</v>
      </c>
      <c r="E191" s="48" t="n">
        <v>930.4</v>
      </c>
      <c r="F191" s="75" t="n">
        <f aca="false">SUM(D191:E191)</f>
        <v>4046.2</v>
      </c>
    </row>
    <row r="192" customFormat="false" ht="15" hidden="false" customHeight="false" outlineLevel="0" collapsed="false">
      <c r="A192" s="42"/>
      <c r="B192" s="71" t="s">
        <v>205</v>
      </c>
      <c r="C192" s="71"/>
      <c r="D192" s="45" t="n">
        <v>150.4</v>
      </c>
      <c r="E192" s="48" t="n">
        <v>83.4</v>
      </c>
      <c r="F192" s="75" t="n">
        <f aca="false">SUM(D192:E192)</f>
        <v>233.8</v>
      </c>
    </row>
    <row r="193" customFormat="false" ht="15" hidden="false" customHeight="false" outlineLevel="0" collapsed="false">
      <c r="A193" s="42"/>
      <c r="B193" s="71" t="s">
        <v>207</v>
      </c>
      <c r="C193" s="71"/>
      <c r="D193" s="45" t="n">
        <v>4663.7</v>
      </c>
      <c r="E193" s="48" t="n">
        <v>1393.2</v>
      </c>
      <c r="F193" s="75" t="n">
        <f aca="false">SUM(D193:E193)</f>
        <v>6056.9</v>
      </c>
    </row>
    <row r="194" customFormat="false" ht="15" hidden="false" customHeight="false" outlineLevel="0" collapsed="false">
      <c r="A194" s="42"/>
      <c r="B194" s="71" t="s">
        <v>208</v>
      </c>
      <c r="C194" s="71"/>
      <c r="D194" s="45" t="n">
        <v>9188.4</v>
      </c>
      <c r="E194" s="48" t="n">
        <v>2190.4</v>
      </c>
      <c r="F194" s="75" t="n">
        <f aca="false">SUM(D194:E194)</f>
        <v>11378.8</v>
      </c>
    </row>
    <row r="195" customFormat="false" ht="15" hidden="false" customHeight="false" outlineLevel="0" collapsed="false">
      <c r="A195" s="50" t="s">
        <v>43</v>
      </c>
      <c r="B195" s="51"/>
      <c r="C195" s="51"/>
      <c r="D195" s="52" t="s">
        <v>209</v>
      </c>
      <c r="E195" s="53" t="n">
        <f aca="false">SUM(E121:E194)</f>
        <v>28966.1</v>
      </c>
      <c r="F195" s="52"/>
      <c r="G195" s="1" t="n">
        <f aca="false">24924+45+1500+2497.1</f>
        <v>28966.1</v>
      </c>
      <c r="H195" s="79" t="n">
        <f aca="false">G195-E195</f>
        <v>0</v>
      </c>
      <c r="I195" s="1" t="n">
        <f aca="false">24924-83.4-2190.4-1589-930.4-670.6-1301.5-213.7-7447-313-849-1543.8-4609.7-219.6-64.5-1554.3-213.6-1130.5</f>
        <v>0</v>
      </c>
      <c r="J195" s="54" t="n">
        <f aca="false">I195-H195</f>
        <v>0</v>
      </c>
    </row>
    <row r="196" customFormat="false" ht="7.5" hidden="false" customHeight="true" outlineLevel="0" collapsed="false">
      <c r="A196" s="55"/>
      <c r="B196" s="56"/>
      <c r="C196" s="56"/>
      <c r="D196" s="57"/>
      <c r="E196" s="58"/>
      <c r="F196" s="57"/>
    </row>
    <row r="197" customFormat="false" ht="96.75" hidden="false" customHeight="true" outlineLevel="0" collapsed="false">
      <c r="A197" s="80" t="s">
        <v>210</v>
      </c>
      <c r="B197" s="80"/>
      <c r="C197" s="80"/>
      <c r="D197" s="80"/>
      <c r="E197" s="80"/>
      <c r="F197" s="80"/>
      <c r="G197" s="74"/>
      <c r="H197" s="74"/>
      <c r="I197" s="74"/>
      <c r="J197" s="74"/>
      <c r="K197" s="74"/>
      <c r="L197" s="74"/>
      <c r="M197" s="74"/>
      <c r="N197" s="74"/>
    </row>
    <row r="198" customFormat="false" ht="16.5" hidden="false" customHeight="true" outlineLevel="0" collapsed="false">
      <c r="A198" s="80" t="s">
        <v>211</v>
      </c>
      <c r="B198" s="80"/>
      <c r="C198" s="80"/>
      <c r="D198" s="80"/>
      <c r="E198" s="80"/>
      <c r="F198" s="80"/>
      <c r="G198" s="81"/>
      <c r="H198" s="81"/>
      <c r="I198" s="81"/>
      <c r="J198" s="81"/>
      <c r="K198" s="81"/>
      <c r="L198" s="81"/>
      <c r="M198" s="81"/>
    </row>
    <row r="199" customFormat="false" ht="12.8" hidden="false" customHeight="false" outlineLevel="0" collapsed="false">
      <c r="A199" s="82"/>
      <c r="B199" s="82"/>
      <c r="C199" s="82"/>
      <c r="D199" s="82"/>
      <c r="E199" s="82"/>
      <c r="F199" s="83" t="s">
        <v>60</v>
      </c>
      <c r="G199" s="76"/>
      <c r="H199" s="76"/>
      <c r="I199" s="76"/>
      <c r="J199" s="76"/>
      <c r="K199" s="76"/>
      <c r="L199" s="76"/>
      <c r="M199" s="76"/>
      <c r="N199" s="76"/>
    </row>
    <row r="200" customFormat="false" ht="15.75" hidden="false" customHeight="true" outlineLevel="0" collapsed="false">
      <c r="A200" s="84" t="s">
        <v>212</v>
      </c>
      <c r="B200" s="84"/>
      <c r="C200" s="84" t="s">
        <v>213</v>
      </c>
      <c r="D200" s="84"/>
      <c r="E200" s="84"/>
      <c r="F200" s="84"/>
    </row>
    <row r="201" customFormat="false" ht="17.25" hidden="false" customHeight="true" outlineLevel="0" collapsed="false">
      <c r="A201" s="85" t="s">
        <v>214</v>
      </c>
      <c r="B201" s="86" t="n">
        <v>33.5</v>
      </c>
      <c r="C201" s="87" t="s">
        <v>215</v>
      </c>
      <c r="D201" s="87"/>
      <c r="E201" s="87"/>
      <c r="F201" s="86" t="n">
        <f aca="false">E61</f>
        <v>-6208.49376</v>
      </c>
      <c r="M201" s="88"/>
    </row>
    <row r="202" customFormat="false" ht="15.75" hidden="false" customHeight="true" outlineLevel="0" collapsed="false">
      <c r="A202" s="89" t="s">
        <v>216</v>
      </c>
      <c r="B202" s="86" t="n">
        <f aca="false">-7537.9+30.91729+544.98895</f>
        <v>-6961.99376</v>
      </c>
      <c r="C202" s="87"/>
      <c r="D202" s="87"/>
      <c r="E202" s="87"/>
      <c r="F202" s="86"/>
    </row>
    <row r="203" customFormat="false" ht="16.5" hidden="false" customHeight="true" outlineLevel="0" collapsed="false">
      <c r="A203" s="85" t="s">
        <v>217</v>
      </c>
      <c r="B203" s="86" t="n">
        <v>720</v>
      </c>
      <c r="C203" s="87"/>
      <c r="D203" s="87"/>
      <c r="E203" s="87"/>
      <c r="F203" s="86"/>
      <c r="G203" s="1" t="n">
        <f aca="false">-48.5-182.6+30.6-370.6-1713.1+150+1563.1+8173+48.5</f>
        <v>7650.4</v>
      </c>
      <c r="H203" s="54" t="n">
        <f aca="false">G203-E195</f>
        <v>-21315.7</v>
      </c>
    </row>
    <row r="204" customFormat="false" ht="16.5" hidden="false" customHeight="true" outlineLevel="0" collapsed="false">
      <c r="A204" s="90" t="s">
        <v>218</v>
      </c>
      <c r="B204" s="86" t="n">
        <v>24924</v>
      </c>
      <c r="C204" s="87" t="s">
        <v>219</v>
      </c>
      <c r="D204" s="87"/>
      <c r="E204" s="87"/>
      <c r="F204" s="91" t="n">
        <v>7447</v>
      </c>
      <c r="H204" s="54"/>
    </row>
    <row r="205" customFormat="false" ht="16.5" hidden="false" customHeight="true" outlineLevel="0" collapsed="false">
      <c r="A205" s="90"/>
      <c r="B205" s="86"/>
      <c r="C205" s="87" t="s">
        <v>220</v>
      </c>
      <c r="D205" s="87"/>
      <c r="E205" s="87"/>
      <c r="F205" s="91" t="n">
        <f aca="false">313-84.6</f>
        <v>228.4</v>
      </c>
      <c r="H205" s="54"/>
    </row>
    <row r="206" customFormat="false" ht="16.5" hidden="false" customHeight="true" outlineLevel="0" collapsed="false">
      <c r="A206" s="90"/>
      <c r="B206" s="86"/>
      <c r="C206" s="87" t="s">
        <v>221</v>
      </c>
      <c r="D206" s="87"/>
      <c r="E206" s="87"/>
      <c r="F206" s="91" t="n">
        <v>849</v>
      </c>
      <c r="H206" s="54"/>
    </row>
    <row r="207" customFormat="false" ht="16.5" hidden="false" customHeight="true" outlineLevel="0" collapsed="false">
      <c r="A207" s="90"/>
      <c r="B207" s="86"/>
      <c r="C207" s="87" t="s">
        <v>222</v>
      </c>
      <c r="D207" s="87"/>
      <c r="E207" s="87"/>
      <c r="F207" s="91" t="n">
        <v>1543.8</v>
      </c>
      <c r="H207" s="54"/>
    </row>
    <row r="208" customFormat="false" ht="16.5" hidden="false" customHeight="true" outlineLevel="0" collapsed="false">
      <c r="A208" s="90"/>
      <c r="B208" s="86"/>
      <c r="C208" s="87" t="s">
        <v>223</v>
      </c>
      <c r="D208" s="87"/>
      <c r="E208" s="87"/>
      <c r="F208" s="91" t="n">
        <v>1554.3</v>
      </c>
      <c r="H208" s="54"/>
    </row>
    <row r="209" customFormat="false" ht="16.5" hidden="false" customHeight="true" outlineLevel="0" collapsed="false">
      <c r="A209" s="90"/>
      <c r="B209" s="86"/>
      <c r="C209" s="87" t="s">
        <v>224</v>
      </c>
      <c r="D209" s="87"/>
      <c r="E209" s="87"/>
      <c r="F209" s="91" t="n">
        <v>213.7</v>
      </c>
      <c r="H209" s="54"/>
    </row>
    <row r="210" customFormat="false" ht="16.5" hidden="false" customHeight="true" outlineLevel="0" collapsed="false">
      <c r="A210" s="90"/>
      <c r="B210" s="86"/>
      <c r="C210" s="87" t="s">
        <v>225</v>
      </c>
      <c r="D210" s="87"/>
      <c r="E210" s="87"/>
      <c r="F210" s="91" t="n">
        <v>1301.5</v>
      </c>
      <c r="H210" s="54"/>
    </row>
    <row r="211" customFormat="false" ht="33" hidden="false" customHeight="true" outlineLevel="0" collapsed="false">
      <c r="A211" s="90"/>
      <c r="B211" s="86"/>
      <c r="C211" s="87" t="s">
        <v>226</v>
      </c>
      <c r="D211" s="87"/>
      <c r="E211" s="87"/>
      <c r="F211" s="91" t="n">
        <v>213.6</v>
      </c>
      <c r="H211" s="54"/>
    </row>
    <row r="212" customFormat="false" ht="14.25" hidden="false" customHeight="true" outlineLevel="0" collapsed="false">
      <c r="A212" s="90"/>
      <c r="B212" s="86"/>
      <c r="C212" s="87" t="s">
        <v>227</v>
      </c>
      <c r="D212" s="87"/>
      <c r="E212" s="87"/>
      <c r="F212" s="91" t="n">
        <f aca="false">1130.5+84.6</f>
        <v>1215.1</v>
      </c>
      <c r="H212" s="54"/>
    </row>
    <row r="213" customFormat="false" ht="33" hidden="false" customHeight="true" outlineLevel="0" collapsed="false">
      <c r="A213" s="90"/>
      <c r="B213" s="86"/>
      <c r="C213" s="87" t="s">
        <v>228</v>
      </c>
      <c r="D213" s="87"/>
      <c r="E213" s="87"/>
      <c r="F213" s="91" t="n">
        <v>670.6</v>
      </c>
      <c r="H213" s="54"/>
    </row>
    <row r="214" customFormat="false" ht="16.5" hidden="false" customHeight="true" outlineLevel="0" collapsed="false">
      <c r="A214" s="90"/>
      <c r="B214" s="86"/>
      <c r="C214" s="87" t="s">
        <v>229</v>
      </c>
      <c r="D214" s="87"/>
      <c r="E214" s="87"/>
      <c r="F214" s="91" t="n">
        <v>930.4</v>
      </c>
      <c r="H214" s="54"/>
    </row>
    <row r="215" customFormat="false" ht="16.5" hidden="false" customHeight="true" outlineLevel="0" collapsed="false">
      <c r="A215" s="90"/>
      <c r="B215" s="86"/>
      <c r="C215" s="87" t="s">
        <v>230</v>
      </c>
      <c r="D215" s="87"/>
      <c r="E215" s="87"/>
      <c r="F215" s="91" t="n">
        <v>1589</v>
      </c>
      <c r="H215" s="54"/>
    </row>
    <row r="216" customFormat="false" ht="16.5" hidden="false" customHeight="true" outlineLevel="0" collapsed="false">
      <c r="A216" s="90"/>
      <c r="B216" s="86"/>
      <c r="C216" s="87" t="s">
        <v>229</v>
      </c>
      <c r="D216" s="87"/>
      <c r="E216" s="87"/>
      <c r="F216" s="91" t="n">
        <v>2190.4</v>
      </c>
      <c r="H216" s="54"/>
    </row>
    <row r="217" customFormat="false" ht="16.5" hidden="false" customHeight="true" outlineLevel="0" collapsed="false">
      <c r="A217" s="90"/>
      <c r="B217" s="86"/>
      <c r="C217" s="87" t="s">
        <v>231</v>
      </c>
      <c r="D217" s="87"/>
      <c r="E217" s="87"/>
      <c r="F217" s="91" t="n">
        <v>4609.7</v>
      </c>
      <c r="H217" s="54"/>
    </row>
    <row r="218" customFormat="false" ht="16.5" hidden="false" customHeight="true" outlineLevel="0" collapsed="false">
      <c r="A218" s="90"/>
      <c r="B218" s="86"/>
      <c r="C218" s="92" t="s">
        <v>232</v>
      </c>
      <c r="D218" s="92"/>
      <c r="E218" s="92"/>
      <c r="F218" s="91" t="n">
        <v>64.5</v>
      </c>
      <c r="H218" s="54"/>
    </row>
    <row r="219" customFormat="false" ht="16.5" hidden="false" customHeight="true" outlineLevel="0" collapsed="false">
      <c r="A219" s="90"/>
      <c r="B219" s="86"/>
      <c r="C219" s="87" t="s">
        <v>233</v>
      </c>
      <c r="D219" s="87"/>
      <c r="E219" s="87"/>
      <c r="F219" s="91" t="n">
        <v>219.6</v>
      </c>
      <c r="H219" s="54"/>
    </row>
    <row r="220" customFormat="false" ht="16.5" hidden="false" customHeight="true" outlineLevel="0" collapsed="false">
      <c r="A220" s="90"/>
      <c r="B220" s="86"/>
      <c r="C220" s="87" t="s">
        <v>234</v>
      </c>
      <c r="D220" s="87"/>
      <c r="E220" s="87"/>
      <c r="F220" s="91" t="n">
        <v>83.4</v>
      </c>
      <c r="H220" s="54"/>
    </row>
    <row r="221" customFormat="false" ht="48" hidden="false" customHeight="true" outlineLevel="0" collapsed="false">
      <c r="A221" s="93" t="s">
        <v>235</v>
      </c>
      <c r="B221" s="94" t="n">
        <v>65</v>
      </c>
      <c r="C221" s="87" t="s">
        <v>236</v>
      </c>
      <c r="D221" s="87"/>
      <c r="E221" s="87"/>
      <c r="F221" s="86" t="n">
        <v>45</v>
      </c>
    </row>
    <row r="222" customFormat="false" ht="16.5" hidden="false" customHeight="true" outlineLevel="0" collapsed="false">
      <c r="A222" s="93" t="s">
        <v>237</v>
      </c>
      <c r="B222" s="94" t="n">
        <v>1500</v>
      </c>
      <c r="C222" s="87" t="s">
        <v>238</v>
      </c>
      <c r="D222" s="87"/>
      <c r="E222" s="87"/>
      <c r="F222" s="95" t="n">
        <v>1500</v>
      </c>
    </row>
    <row r="223" customFormat="false" ht="30.75" hidden="false" customHeight="true" outlineLevel="0" collapsed="false">
      <c r="A223" s="90" t="s">
        <v>239</v>
      </c>
      <c r="B223" s="86" t="n">
        <v>2497.1</v>
      </c>
      <c r="C223" s="87" t="s">
        <v>227</v>
      </c>
      <c r="D223" s="87"/>
      <c r="E223" s="87"/>
      <c r="F223" s="86" t="n">
        <v>2497.1</v>
      </c>
    </row>
    <row r="224" customFormat="false" ht="13.8" hidden="false" customHeight="false" outlineLevel="0" collapsed="false">
      <c r="A224" s="96" t="s">
        <v>240</v>
      </c>
      <c r="B224" s="97" t="n">
        <f aca="false">SUM(B201:B222)</f>
        <v>20280.50624</v>
      </c>
      <c r="C224" s="98" t="s">
        <v>240</v>
      </c>
      <c r="D224" s="98"/>
      <c r="E224" s="98"/>
      <c r="F224" s="99" t="n">
        <f aca="false">SUM(F201:F222)</f>
        <v>20260.50624</v>
      </c>
      <c r="M224" s="88" t="n">
        <f aca="false">B224-F224</f>
        <v>20.0000000000036</v>
      </c>
    </row>
    <row r="225" customFormat="false" ht="0.75" hidden="false" customHeight="true" outlineLevel="0" collapsed="false">
      <c r="A225" s="33"/>
      <c r="B225" s="100"/>
      <c r="C225" s="33"/>
      <c r="D225" s="33"/>
      <c r="E225" s="33"/>
      <c r="F225" s="101" t="n">
        <f aca="false">F224-B224</f>
        <v>-20.0000000000036</v>
      </c>
    </row>
    <row r="226" customFormat="false" ht="18" hidden="false" customHeight="true" outlineLevel="0" collapsed="false">
      <c r="A226" s="102" t="s">
        <v>241</v>
      </c>
      <c r="B226" s="102"/>
      <c r="C226" s="102"/>
      <c r="D226" s="102"/>
      <c r="E226" s="103" t="s">
        <v>242</v>
      </c>
      <c r="F226" s="103"/>
    </row>
    <row r="227" customFormat="false" ht="1.5" hidden="false" customHeight="true" outlineLevel="0" collapsed="false">
      <c r="A227" s="55"/>
      <c r="B227" s="56"/>
      <c r="C227" s="56"/>
      <c r="D227" s="57"/>
      <c r="E227" s="58"/>
      <c r="F227" s="57"/>
    </row>
    <row r="228" customFormat="false" ht="15.75" hidden="false" customHeight="true" outlineLevel="0" collapsed="false">
      <c r="B228" s="54"/>
    </row>
    <row r="229" customFormat="false" ht="17.25" hidden="false" customHeight="true" outlineLevel="0" collapsed="false"/>
    <row r="230" customFormat="false" ht="14.25" hidden="false" customHeight="true" outlineLevel="0" collapsed="false">
      <c r="G230" s="54"/>
      <c r="H230" s="54"/>
      <c r="J230" s="54"/>
      <c r="L230" s="54"/>
    </row>
    <row r="231" customFormat="false" ht="14.25" hidden="false" customHeight="true" outlineLevel="0" collapsed="false">
      <c r="G231" s="54"/>
      <c r="H231" s="54"/>
      <c r="J231" s="54"/>
      <c r="L231" s="54"/>
    </row>
  </sheetData>
  <mergeCells count="152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B46:C46"/>
    <mergeCell ref="A47:A48"/>
    <mergeCell ref="B47:C47"/>
    <mergeCell ref="B48:C48"/>
    <mergeCell ref="A49:A51"/>
    <mergeCell ref="B49:C49"/>
    <mergeCell ref="A52:A60"/>
    <mergeCell ref="B61:C61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85:F85"/>
    <mergeCell ref="A86:F86"/>
    <mergeCell ref="A87:F87"/>
    <mergeCell ref="A89:F89"/>
    <mergeCell ref="A90:F90"/>
    <mergeCell ref="A91:F91"/>
    <mergeCell ref="A92:F92"/>
    <mergeCell ref="A93:F93"/>
    <mergeCell ref="A94:F94"/>
    <mergeCell ref="A95:F95"/>
    <mergeCell ref="A97:F97"/>
    <mergeCell ref="A98:F98"/>
    <mergeCell ref="A100:F100"/>
    <mergeCell ref="A102:F102"/>
    <mergeCell ref="A103:F103"/>
    <mergeCell ref="A105:F105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B120:C120"/>
    <mergeCell ref="A121:A143"/>
    <mergeCell ref="A144:A148"/>
    <mergeCell ref="A149:A154"/>
    <mergeCell ref="B150:C150"/>
    <mergeCell ref="B151:C151"/>
    <mergeCell ref="B152:C152"/>
    <mergeCell ref="B153:C153"/>
    <mergeCell ref="B154:C154"/>
    <mergeCell ref="A155:A169"/>
    <mergeCell ref="B166:C166"/>
    <mergeCell ref="B167:C167"/>
    <mergeCell ref="B168:C168"/>
    <mergeCell ref="B169:C169"/>
    <mergeCell ref="A170:A175"/>
    <mergeCell ref="B170:C170"/>
    <mergeCell ref="B171:C171"/>
    <mergeCell ref="B172:C172"/>
    <mergeCell ref="B174:C174"/>
    <mergeCell ref="B175:C175"/>
    <mergeCell ref="B176:C176"/>
    <mergeCell ref="A177:A182"/>
    <mergeCell ref="B177:C177"/>
    <mergeCell ref="B178:C178"/>
    <mergeCell ref="B179:C179"/>
    <mergeCell ref="B180:C180"/>
    <mergeCell ref="B183:C183"/>
    <mergeCell ref="A184:A194"/>
    <mergeCell ref="B184:C184"/>
    <mergeCell ref="B185:C185"/>
    <mergeCell ref="B186:C186"/>
    <mergeCell ref="B191:C191"/>
    <mergeCell ref="B192:C192"/>
    <mergeCell ref="B193:C193"/>
    <mergeCell ref="B194:C194"/>
    <mergeCell ref="B195:C195"/>
    <mergeCell ref="A197:F197"/>
    <mergeCell ref="A198:F198"/>
    <mergeCell ref="A200:B200"/>
    <mergeCell ref="C200:F200"/>
    <mergeCell ref="C201:E203"/>
    <mergeCell ref="F201:F203"/>
    <mergeCell ref="A204:A220"/>
    <mergeCell ref="B204:B220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C217:E217"/>
    <mergeCell ref="C218:E218"/>
    <mergeCell ref="C219:E219"/>
    <mergeCell ref="C220:E220"/>
    <mergeCell ref="C221:E221"/>
    <mergeCell ref="C222:E222"/>
    <mergeCell ref="C223:E223"/>
    <mergeCell ref="C224:E224"/>
    <mergeCell ref="A226:D226"/>
    <mergeCell ref="E226:F226"/>
  </mergeCells>
  <printOptions headings="false" gridLines="false" gridLinesSet="true" horizontalCentered="false" verticalCentered="false"/>
  <pageMargins left="0.472222222222222" right="0" top="0.6" bottom="0.170138888888889" header="0.157638888888889" footer="0.511811023622047"/>
  <pageSetup paperSize="9" scale="100" fitToWidth="1" fitToHeight="14" pageOrder="downThenOver" orientation="portrait" blackAndWhite="false" draft="false" cellComments="non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K183"/>
  <sheetViews>
    <sheetView showFormulas="false" showGridLines="true" showRowColHeaders="true" showZeros="true" rightToLeft="false" tabSelected="true" showOutlineSymbols="true" defaultGridColor="true" view="pageBreakPreview" topLeftCell="A4" colorId="64" zoomScale="100" zoomScaleNormal="95" zoomScalePageLayoutView="100" workbookViewId="0">
      <selection pane="topLeft" activeCell="A24" activeCellId="0" sqref="A24"/>
    </sheetView>
  </sheetViews>
  <sheetFormatPr defaultColWidth="9.1484375" defaultRowHeight="17.35" zeroHeight="false" outlineLevelRow="0" outlineLevelCol="0"/>
  <cols>
    <col collapsed="false" customWidth="true" hidden="false" outlineLevel="0" max="1" min="1" style="104" width="48.71"/>
    <col collapsed="false" customWidth="true" hidden="false" outlineLevel="0" max="2" min="2" style="104" width="18.42"/>
    <col collapsed="false" customWidth="true" hidden="false" outlineLevel="0" max="3" min="3" style="104" width="17"/>
    <col collapsed="false" customWidth="true" hidden="false" outlineLevel="0" max="4" min="4" style="104" width="18.14"/>
    <col collapsed="false" customWidth="true" hidden="false" outlineLevel="0" max="5" min="5" style="104" width="20.57"/>
    <col collapsed="false" customWidth="true" hidden="false" outlineLevel="0" max="6" min="6" style="104" width="24"/>
    <col collapsed="false" customWidth="true" hidden="false" outlineLevel="0" max="7" min="7" style="105" width="22.86"/>
    <col collapsed="false" customWidth="true" hidden="false" outlineLevel="0" max="8" min="8" style="104" width="21.84"/>
    <col collapsed="false" customWidth="true" hidden="false" outlineLevel="0" max="9" min="9" style="104" width="18.35"/>
    <col collapsed="false" customWidth="true" hidden="false" outlineLevel="0" max="10" min="10" style="104" width="11.71"/>
    <col collapsed="false" customWidth="true" hidden="false" outlineLevel="0" max="11" min="11" style="104" width="12.15"/>
  </cols>
  <sheetData>
    <row r="1" s="104" customFormat="true" ht="19.5" hidden="false" customHeight="true" outlineLevel="0" collapsed="false">
      <c r="A1" s="106" t="s">
        <v>0</v>
      </c>
      <c r="B1" s="106"/>
      <c r="C1" s="106"/>
      <c r="D1" s="106"/>
      <c r="E1" s="106"/>
      <c r="F1" s="106"/>
      <c r="G1" s="105"/>
    </row>
    <row r="2" s="104" customFormat="true" ht="66.75" hidden="false" customHeight="true" outlineLevel="0" collapsed="false">
      <c r="A2" s="107" t="s">
        <v>243</v>
      </c>
      <c r="B2" s="107"/>
      <c r="C2" s="107"/>
      <c r="D2" s="107"/>
      <c r="E2" s="107"/>
      <c r="F2" s="107"/>
      <c r="G2" s="108"/>
    </row>
    <row r="3" s="104" customFormat="true" ht="64.15" hidden="false" customHeight="true" outlineLevel="0" collapsed="false">
      <c r="A3" s="109" t="s">
        <v>244</v>
      </c>
      <c r="B3" s="109"/>
      <c r="C3" s="109"/>
      <c r="D3" s="109"/>
      <c r="E3" s="109"/>
      <c r="F3" s="109"/>
      <c r="G3" s="110"/>
    </row>
    <row r="4" s="104" customFormat="true" ht="17.25" hidden="false" customHeight="true" outlineLevel="0" collapsed="false">
      <c r="A4" s="109" t="s">
        <v>245</v>
      </c>
      <c r="B4" s="109"/>
      <c r="C4" s="109"/>
      <c r="D4" s="109"/>
      <c r="E4" s="109"/>
      <c r="F4" s="109"/>
      <c r="G4" s="105"/>
    </row>
    <row r="5" s="104" customFormat="true" ht="21" hidden="false" customHeight="true" outlineLevel="0" collapsed="false">
      <c r="A5" s="111" t="s">
        <v>246</v>
      </c>
      <c r="B5" s="111"/>
      <c r="C5" s="111"/>
      <c r="D5" s="111"/>
      <c r="E5" s="111"/>
      <c r="F5" s="111"/>
      <c r="G5" s="105"/>
    </row>
    <row r="6" s="104" customFormat="true" ht="28.45" hidden="false" customHeight="true" outlineLevel="0" collapsed="false">
      <c r="A6" s="112" t="s">
        <v>247</v>
      </c>
      <c r="B6" s="112"/>
      <c r="C6" s="112"/>
      <c r="D6" s="112"/>
      <c r="E6" s="112"/>
      <c r="F6" s="112"/>
      <c r="G6" s="105"/>
    </row>
    <row r="7" s="104" customFormat="true" ht="7.45" hidden="false" customHeight="true" outlineLevel="0" collapsed="false">
      <c r="A7" s="111"/>
      <c r="B7" s="111"/>
      <c r="C7" s="111"/>
      <c r="D7" s="111"/>
      <c r="E7" s="111"/>
      <c r="F7" s="111"/>
      <c r="G7" s="105"/>
    </row>
    <row r="8" s="104" customFormat="true" ht="30.55" hidden="true" customHeight="true" outlineLevel="0" collapsed="false">
      <c r="A8" s="113" t="s">
        <v>248</v>
      </c>
      <c r="B8" s="113"/>
      <c r="C8" s="113"/>
      <c r="D8" s="113"/>
      <c r="E8" s="113"/>
      <c r="F8" s="113"/>
      <c r="G8" s="114"/>
      <c r="H8" s="115"/>
    </row>
    <row r="9" s="104" customFormat="true" ht="19.7" hidden="true" customHeight="true" outlineLevel="0" collapsed="false">
      <c r="A9" s="113" t="s">
        <v>249</v>
      </c>
      <c r="B9" s="113"/>
      <c r="C9" s="113"/>
      <c r="D9" s="113"/>
      <c r="E9" s="113"/>
      <c r="F9" s="113"/>
      <c r="G9" s="114"/>
      <c r="H9" s="115"/>
    </row>
    <row r="10" s="104" customFormat="true" ht="19.7" hidden="false" customHeight="true" outlineLevel="0" collapsed="false">
      <c r="A10" s="116" t="s">
        <v>250</v>
      </c>
      <c r="B10" s="116"/>
      <c r="C10" s="116"/>
      <c r="D10" s="116"/>
      <c r="E10" s="116"/>
      <c r="F10" s="116"/>
      <c r="G10" s="114"/>
      <c r="H10" s="115"/>
    </row>
    <row r="11" s="104" customFormat="true" ht="19.7" hidden="true" customHeight="true" outlineLevel="0" collapsed="false">
      <c r="A11" s="117" t="s">
        <v>251</v>
      </c>
      <c r="B11" s="117"/>
      <c r="C11" s="117"/>
      <c r="D11" s="117"/>
      <c r="E11" s="117"/>
      <c r="F11" s="117"/>
      <c r="G11" s="114"/>
      <c r="H11" s="115"/>
    </row>
    <row r="12" s="104" customFormat="true" ht="23.4" hidden="false" customHeight="true" outlineLevel="0" collapsed="false">
      <c r="A12" s="112" t="s">
        <v>252</v>
      </c>
      <c r="B12" s="112"/>
      <c r="C12" s="112"/>
      <c r="D12" s="112"/>
      <c r="E12" s="112"/>
      <c r="F12" s="112"/>
      <c r="G12" s="114"/>
      <c r="H12" s="115"/>
    </row>
    <row r="13" s="104" customFormat="true" ht="48.5" hidden="false" customHeight="false" outlineLevel="0" collapsed="false">
      <c r="A13" s="118" t="s">
        <v>9</v>
      </c>
      <c r="B13" s="118"/>
      <c r="C13" s="119" t="s">
        <v>253</v>
      </c>
      <c r="D13" s="120" t="s">
        <v>254</v>
      </c>
      <c r="E13" s="120" t="s">
        <v>13</v>
      </c>
      <c r="F13" s="121"/>
      <c r="G13" s="105"/>
      <c r="H13" s="115"/>
    </row>
    <row r="14" s="104" customFormat="true" ht="17.35" hidden="true" customHeight="false" outlineLevel="0" collapsed="false">
      <c r="A14" s="122" t="s">
        <v>255</v>
      </c>
      <c r="B14" s="122"/>
      <c r="C14" s="120"/>
      <c r="D14" s="120"/>
      <c r="E14" s="123" t="n">
        <f aca="false">SUM(E15:E17)</f>
        <v>0</v>
      </c>
      <c r="F14" s="121"/>
      <c r="G14" s="105"/>
      <c r="H14" s="115"/>
    </row>
    <row r="15" s="104" customFormat="true" ht="17.35" hidden="true" customHeight="false" outlineLevel="0" collapsed="false">
      <c r="A15" s="124"/>
      <c r="B15" s="124"/>
      <c r="C15" s="120"/>
      <c r="D15" s="120"/>
      <c r="E15" s="120" t="n">
        <f aca="false">D15-C15</f>
        <v>0</v>
      </c>
      <c r="F15" s="121"/>
      <c r="G15" s="105"/>
      <c r="H15" s="115"/>
    </row>
    <row r="16" s="104" customFormat="true" ht="17.35" hidden="true" customHeight="false" outlineLevel="0" collapsed="false">
      <c r="A16" s="124"/>
      <c r="B16" s="124"/>
      <c r="C16" s="119"/>
      <c r="D16" s="120"/>
      <c r="E16" s="120" t="n">
        <f aca="false">D16-C16</f>
        <v>0</v>
      </c>
      <c r="F16" s="121"/>
      <c r="G16" s="105"/>
      <c r="H16" s="115"/>
    </row>
    <row r="17" s="104" customFormat="true" ht="17.35" hidden="true" customHeight="false" outlineLevel="0" collapsed="false">
      <c r="A17" s="124"/>
      <c r="B17" s="124"/>
      <c r="C17" s="119"/>
      <c r="D17" s="120"/>
      <c r="E17" s="120" t="n">
        <f aca="false">D17-C17</f>
        <v>0</v>
      </c>
      <c r="F17" s="121"/>
      <c r="G17" s="105"/>
      <c r="H17" s="115"/>
    </row>
    <row r="18" s="104" customFormat="true" ht="17.35" hidden="false" customHeight="false" outlineLevel="0" collapsed="false">
      <c r="A18" s="122" t="s">
        <v>256</v>
      </c>
      <c r="B18" s="122"/>
      <c r="C18" s="119"/>
      <c r="D18" s="120"/>
      <c r="E18" s="123" t="n">
        <v>998.71938</v>
      </c>
      <c r="F18" s="121"/>
      <c r="G18" s="105"/>
      <c r="H18" s="115"/>
    </row>
    <row r="19" s="104" customFormat="true" ht="64.9" hidden="false" customHeight="true" outlineLevel="0" collapsed="false">
      <c r="A19" s="124" t="s">
        <v>257</v>
      </c>
      <c r="B19" s="124"/>
      <c r="C19" s="119" t="n">
        <v>0</v>
      </c>
      <c r="D19" s="120" t="n">
        <v>998.71938</v>
      </c>
      <c r="E19" s="120" t="n">
        <v>998.71938</v>
      </c>
      <c r="F19" s="121"/>
      <c r="G19" s="105"/>
      <c r="H19" s="115"/>
    </row>
    <row r="20" s="104" customFormat="true" ht="17.35" hidden="false" customHeight="false" outlineLevel="0" collapsed="false">
      <c r="A20" s="122" t="s">
        <v>258</v>
      </c>
      <c r="B20" s="122"/>
      <c r="C20" s="125"/>
      <c r="D20" s="126"/>
      <c r="E20" s="123" t="n">
        <v>998.71938</v>
      </c>
      <c r="F20" s="127"/>
      <c r="G20" s="128"/>
      <c r="H20" s="129"/>
    </row>
    <row r="21" s="104" customFormat="true" ht="17.35" hidden="false" customHeight="false" outlineLevel="0" collapsed="false">
      <c r="A21" s="130"/>
      <c r="B21" s="130"/>
      <c r="C21" s="130"/>
      <c r="D21" s="130"/>
      <c r="E21" s="130"/>
      <c r="F21" s="130"/>
      <c r="G21" s="131"/>
      <c r="H21" s="129"/>
    </row>
    <row r="22" s="104" customFormat="true" ht="34.15" hidden="false" customHeight="true" outlineLevel="0" collapsed="false">
      <c r="A22" s="109" t="s">
        <v>259</v>
      </c>
      <c r="B22" s="109"/>
      <c r="C22" s="109"/>
      <c r="D22" s="109"/>
      <c r="E22" s="109"/>
      <c r="F22" s="109"/>
      <c r="G22" s="132"/>
      <c r="H22" s="129"/>
    </row>
    <row r="23" s="104" customFormat="true" ht="24.5" hidden="false" customHeight="true" outlineLevel="0" collapsed="false">
      <c r="A23" s="112" t="s">
        <v>260</v>
      </c>
      <c r="B23" s="112"/>
      <c r="C23" s="112"/>
      <c r="D23" s="112"/>
      <c r="E23" s="112"/>
      <c r="F23" s="133"/>
      <c r="G23" s="132"/>
      <c r="H23" s="129"/>
    </row>
    <row r="24" s="104" customFormat="true" ht="24.5" hidden="false" customHeight="true" outlineLevel="0" collapsed="false">
      <c r="A24" s="112"/>
      <c r="B24" s="112"/>
      <c r="C24" s="112"/>
      <c r="D24" s="112"/>
      <c r="E24" s="112"/>
      <c r="F24" s="133"/>
      <c r="G24" s="105"/>
      <c r="H24" s="134"/>
    </row>
    <row r="25" s="104" customFormat="true" ht="24.75" hidden="false" customHeight="true" outlineLevel="0" collapsed="false">
      <c r="A25" s="135" t="s">
        <v>261</v>
      </c>
      <c r="B25" s="135"/>
      <c r="C25" s="135"/>
      <c r="D25" s="135"/>
      <c r="E25" s="135"/>
      <c r="F25" s="135"/>
      <c r="G25" s="131"/>
      <c r="H25" s="129"/>
    </row>
    <row r="26" s="104" customFormat="true" ht="15" hidden="false" customHeight="true" outlineLevel="0" collapsed="false">
      <c r="A26" s="136"/>
      <c r="B26" s="136"/>
      <c r="C26" s="136"/>
      <c r="D26" s="113"/>
      <c r="E26" s="135"/>
      <c r="F26" s="135"/>
      <c r="G26" s="131"/>
      <c r="H26" s="129"/>
    </row>
    <row r="27" s="104" customFormat="true" ht="18.75" hidden="false" customHeight="true" outlineLevel="0" collapsed="false">
      <c r="A27" s="137" t="s">
        <v>262</v>
      </c>
      <c r="B27" s="138"/>
      <c r="C27" s="138"/>
      <c r="D27" s="138"/>
      <c r="E27" s="139"/>
      <c r="F27" s="140"/>
      <c r="G27" s="105"/>
      <c r="H27" s="129"/>
    </row>
    <row r="28" s="104" customFormat="true" ht="17.35" hidden="false" customHeight="true" outlineLevel="0" collapsed="false">
      <c r="A28" s="141" t="s">
        <v>263</v>
      </c>
      <c r="B28" s="141"/>
      <c r="C28" s="141"/>
      <c r="D28" s="141"/>
      <c r="E28" s="141"/>
      <c r="F28" s="141"/>
      <c r="G28" s="142"/>
      <c r="H28" s="143"/>
      <c r="I28" s="143"/>
      <c r="J28" s="143"/>
      <c r="K28" s="143"/>
    </row>
    <row r="29" s="104" customFormat="true" ht="48.5" hidden="false" customHeight="true" outlineLevel="0" collapsed="false">
      <c r="A29" s="144" t="s">
        <v>264</v>
      </c>
      <c r="B29" s="144"/>
      <c r="C29" s="144"/>
      <c r="D29" s="144"/>
      <c r="E29" s="144"/>
      <c r="F29" s="144"/>
      <c r="G29" s="145"/>
      <c r="H29" s="146"/>
      <c r="I29" s="146"/>
      <c r="J29" s="146"/>
      <c r="K29" s="146"/>
    </row>
    <row r="30" s="104" customFormat="true" ht="60.4" hidden="false" customHeight="true" outlineLevel="0" collapsed="false">
      <c r="A30" s="147" t="s">
        <v>265</v>
      </c>
      <c r="B30" s="147"/>
      <c r="C30" s="147"/>
      <c r="D30" s="147"/>
      <c r="E30" s="147"/>
      <c r="F30" s="147"/>
      <c r="G30" s="145"/>
      <c r="H30" s="146"/>
      <c r="I30" s="146"/>
      <c r="J30" s="146"/>
      <c r="K30" s="146"/>
    </row>
    <row r="31" s="104" customFormat="true" ht="17.35" hidden="false" customHeight="false" outlineLevel="0" collapsed="false">
      <c r="A31" s="147"/>
      <c r="B31" s="147"/>
      <c r="C31" s="147"/>
      <c r="D31" s="147"/>
      <c r="E31" s="147"/>
      <c r="F31" s="148" t="s">
        <v>134</v>
      </c>
      <c r="G31" s="145"/>
      <c r="H31" s="146"/>
      <c r="I31" s="146"/>
      <c r="J31" s="146"/>
      <c r="K31" s="146"/>
    </row>
    <row r="32" s="104" customFormat="true" ht="17.35" hidden="false" customHeight="false" outlineLevel="0" collapsed="false">
      <c r="A32" s="149"/>
      <c r="B32" s="149" t="s">
        <v>62</v>
      </c>
      <c r="C32" s="149"/>
      <c r="D32" s="149" t="s">
        <v>63</v>
      </c>
      <c r="E32" s="149" t="s">
        <v>64</v>
      </c>
      <c r="F32" s="149" t="s">
        <v>65</v>
      </c>
      <c r="G32" s="145"/>
      <c r="H32" s="146"/>
      <c r="I32" s="146"/>
      <c r="J32" s="146"/>
      <c r="K32" s="146"/>
    </row>
    <row r="33" s="104" customFormat="true" ht="17.35" hidden="false" customHeight="false" outlineLevel="0" collapsed="false">
      <c r="A33" s="150" t="s">
        <v>66</v>
      </c>
      <c r="B33" s="151" t="s">
        <v>266</v>
      </c>
      <c r="C33" s="152"/>
      <c r="D33" s="153" t="n">
        <v>1542.3</v>
      </c>
      <c r="E33" s="154" t="n">
        <v>1240.13136</v>
      </c>
      <c r="F33" s="155" t="n">
        <v>2782.43136</v>
      </c>
      <c r="G33" s="145"/>
      <c r="H33" s="146"/>
      <c r="I33" s="146"/>
      <c r="J33" s="146"/>
      <c r="K33" s="146"/>
    </row>
    <row r="34" s="104" customFormat="true" ht="17.35" hidden="false" customHeight="false" outlineLevel="0" collapsed="false">
      <c r="A34" s="150" t="s">
        <v>69</v>
      </c>
      <c r="B34" s="151" t="s">
        <v>267</v>
      </c>
      <c r="C34" s="152"/>
      <c r="D34" s="153" t="n">
        <v>300</v>
      </c>
      <c r="E34" s="154" t="n">
        <v>2000</v>
      </c>
      <c r="F34" s="155" t="n">
        <v>2300</v>
      </c>
      <c r="G34" s="145"/>
      <c r="H34" s="146"/>
      <c r="I34" s="146"/>
      <c r="J34" s="146"/>
      <c r="K34" s="146"/>
    </row>
    <row r="35" s="146" customFormat="true" ht="17.25" hidden="false" customHeight="true" outlineLevel="0" collapsed="false">
      <c r="A35" s="156" t="s">
        <v>43</v>
      </c>
      <c r="B35" s="157"/>
      <c r="C35" s="157"/>
      <c r="D35" s="158"/>
      <c r="E35" s="159" t="n">
        <v>3240.13136</v>
      </c>
      <c r="F35" s="160"/>
      <c r="G35" s="105"/>
      <c r="H35" s="104"/>
      <c r="I35" s="104"/>
      <c r="J35" s="104"/>
      <c r="K35" s="104"/>
    </row>
    <row r="36" s="146" customFormat="true" ht="17.35" hidden="false" customHeight="false" outlineLevel="0" collapsed="false">
      <c r="A36" s="137" t="s">
        <v>268</v>
      </c>
      <c r="B36" s="138"/>
      <c r="C36" s="138"/>
      <c r="D36" s="138"/>
      <c r="E36" s="139"/>
      <c r="F36" s="140"/>
      <c r="G36" s="105"/>
      <c r="H36" s="104"/>
      <c r="I36" s="104"/>
      <c r="J36" s="104"/>
      <c r="K36" s="104"/>
    </row>
    <row r="37" s="146" customFormat="true" ht="18.75" hidden="false" customHeight="true" outlineLevel="0" collapsed="false">
      <c r="A37" s="161" t="s">
        <v>269</v>
      </c>
      <c r="B37" s="161"/>
      <c r="C37" s="161"/>
      <c r="D37" s="161"/>
      <c r="E37" s="161"/>
      <c r="F37" s="161"/>
      <c r="G37" s="105"/>
      <c r="H37" s="104"/>
      <c r="I37" s="104"/>
      <c r="J37" s="104"/>
      <c r="K37" s="104"/>
    </row>
    <row r="38" s="146" customFormat="true" ht="64.15" hidden="false" customHeight="true" outlineLevel="0" collapsed="false">
      <c r="A38" s="147" t="s">
        <v>270</v>
      </c>
      <c r="B38" s="147"/>
      <c r="C38" s="147"/>
      <c r="D38" s="147"/>
      <c r="E38" s="147"/>
      <c r="F38" s="147"/>
      <c r="G38" s="105"/>
      <c r="H38" s="104"/>
      <c r="I38" s="104"/>
      <c r="J38" s="104"/>
      <c r="K38" s="104"/>
    </row>
    <row r="39" s="146" customFormat="true" ht="95.5" hidden="false" customHeight="true" outlineLevel="0" collapsed="false">
      <c r="A39" s="147" t="s">
        <v>271</v>
      </c>
      <c r="B39" s="147"/>
      <c r="C39" s="147"/>
      <c r="D39" s="147"/>
      <c r="E39" s="147"/>
      <c r="F39" s="147"/>
      <c r="G39" s="105"/>
      <c r="H39" s="104"/>
      <c r="I39" s="104"/>
      <c r="J39" s="104"/>
      <c r="K39" s="104"/>
    </row>
    <row r="40" s="146" customFormat="true" ht="95.5" hidden="false" customHeight="true" outlineLevel="0" collapsed="false">
      <c r="A40" s="147" t="s">
        <v>272</v>
      </c>
      <c r="B40" s="147"/>
      <c r="C40" s="147"/>
      <c r="D40" s="147"/>
      <c r="E40" s="147"/>
      <c r="F40" s="147"/>
      <c r="G40" s="105"/>
      <c r="H40" s="104"/>
      <c r="I40" s="104"/>
      <c r="J40" s="104"/>
      <c r="K40" s="104"/>
    </row>
    <row r="41" s="146" customFormat="true" ht="64.15" hidden="false" customHeight="true" outlineLevel="0" collapsed="false">
      <c r="A41" s="147" t="s">
        <v>273</v>
      </c>
      <c r="B41" s="147"/>
      <c r="C41" s="147"/>
      <c r="D41" s="147"/>
      <c r="E41" s="147"/>
      <c r="F41" s="147"/>
      <c r="G41" s="105"/>
      <c r="H41" s="162"/>
      <c r="I41" s="104"/>
      <c r="J41" s="104"/>
      <c r="K41" s="104"/>
    </row>
    <row r="42" s="164" customFormat="true" ht="64.15" hidden="false" customHeight="true" outlineLevel="0" collapsed="false">
      <c r="A42" s="163" t="s">
        <v>274</v>
      </c>
      <c r="B42" s="163"/>
      <c r="C42" s="163"/>
      <c r="D42" s="163"/>
      <c r="E42" s="163"/>
      <c r="F42" s="163"/>
    </row>
    <row r="43" s="164" customFormat="true" ht="64.15" hidden="false" customHeight="true" outlineLevel="0" collapsed="false">
      <c r="A43" s="137" t="s">
        <v>275</v>
      </c>
      <c r="B43" s="137"/>
      <c r="C43" s="137"/>
      <c r="D43" s="137"/>
      <c r="E43" s="137"/>
      <c r="F43" s="137"/>
    </row>
    <row r="44" s="164" customFormat="true" ht="17.35" hidden="false" customHeight="false" outlineLevel="0" collapsed="false">
      <c r="A44" s="163"/>
      <c r="B44" s="163"/>
      <c r="C44" s="163"/>
      <c r="D44" s="163"/>
      <c r="E44" s="163"/>
      <c r="F44" s="163"/>
    </row>
    <row r="45" s="146" customFormat="true" ht="32.8" hidden="false" customHeight="true" outlineLevel="0" collapsed="false">
      <c r="A45" s="165" t="s">
        <v>276</v>
      </c>
      <c r="B45" s="165"/>
      <c r="C45" s="165"/>
      <c r="D45" s="165"/>
      <c r="E45" s="165"/>
      <c r="F45" s="165"/>
      <c r="G45" s="105"/>
      <c r="H45" s="162"/>
      <c r="I45" s="104"/>
      <c r="J45" s="104"/>
      <c r="K45" s="104"/>
    </row>
    <row r="46" s="146" customFormat="true" ht="48.5" hidden="false" customHeight="true" outlineLevel="0" collapsed="false">
      <c r="A46" s="166" t="s">
        <v>277</v>
      </c>
      <c r="B46" s="166"/>
      <c r="C46" s="166"/>
      <c r="D46" s="166"/>
      <c r="E46" s="166"/>
      <c r="F46" s="166"/>
      <c r="G46" s="105"/>
      <c r="H46" s="162"/>
      <c r="I46" s="104"/>
      <c r="J46" s="104"/>
      <c r="K46" s="104"/>
    </row>
    <row r="47" s="146" customFormat="true" ht="32.8" hidden="false" customHeight="true" outlineLevel="0" collapsed="false">
      <c r="A47" s="167" t="s">
        <v>278</v>
      </c>
      <c r="B47" s="167"/>
      <c r="C47" s="167"/>
      <c r="D47" s="167"/>
      <c r="E47" s="167"/>
      <c r="F47" s="167"/>
      <c r="G47" s="105"/>
      <c r="H47" s="162"/>
      <c r="I47" s="104"/>
      <c r="J47" s="104"/>
      <c r="K47" s="104"/>
    </row>
    <row r="48" s="146" customFormat="true" ht="48.5" hidden="false" customHeight="true" outlineLevel="0" collapsed="false">
      <c r="A48" s="166" t="s">
        <v>279</v>
      </c>
      <c r="B48" s="166"/>
      <c r="C48" s="166"/>
      <c r="D48" s="166"/>
      <c r="E48" s="166"/>
      <c r="F48" s="166"/>
      <c r="G48" s="105"/>
      <c r="H48" s="162"/>
      <c r="I48" s="104"/>
      <c r="J48" s="104"/>
      <c r="K48" s="104"/>
    </row>
    <row r="49" s="146" customFormat="true" ht="32.8" hidden="false" customHeight="true" outlineLevel="0" collapsed="false">
      <c r="A49" s="166" t="s">
        <v>280</v>
      </c>
      <c r="B49" s="166"/>
      <c r="C49" s="166"/>
      <c r="D49" s="166"/>
      <c r="E49" s="166"/>
      <c r="F49" s="166"/>
      <c r="G49" s="105"/>
      <c r="H49" s="162"/>
      <c r="I49" s="104"/>
      <c r="J49" s="104"/>
      <c r="K49" s="104"/>
    </row>
    <row r="50" s="146" customFormat="true" ht="299.25" hidden="false" customHeight="true" outlineLevel="0" collapsed="false">
      <c r="A50" s="147" t="s">
        <v>281</v>
      </c>
      <c r="B50" s="147"/>
      <c r="C50" s="147"/>
      <c r="D50" s="147"/>
      <c r="E50" s="147"/>
      <c r="F50" s="147"/>
      <c r="G50" s="105"/>
      <c r="H50" s="162"/>
      <c r="I50" s="104"/>
      <c r="J50" s="104"/>
      <c r="K50" s="104"/>
    </row>
    <row r="51" s="146" customFormat="true" ht="158.2" hidden="false" customHeight="true" outlineLevel="0" collapsed="false">
      <c r="A51" s="137" t="s">
        <v>282</v>
      </c>
      <c r="B51" s="137"/>
      <c r="C51" s="137"/>
      <c r="D51" s="137"/>
      <c r="E51" s="137"/>
      <c r="F51" s="137"/>
      <c r="G51" s="105"/>
      <c r="H51" s="162"/>
      <c r="I51" s="104"/>
      <c r="J51" s="104"/>
      <c r="K51" s="104"/>
    </row>
    <row r="52" s="146" customFormat="true" ht="17.35" hidden="false" customHeight="false" outlineLevel="0" collapsed="false">
      <c r="A52" s="166"/>
      <c r="B52" s="166"/>
      <c r="C52" s="166"/>
      <c r="D52" s="166"/>
      <c r="E52" s="166"/>
      <c r="F52" s="166"/>
      <c r="G52" s="168"/>
      <c r="H52" s="169"/>
      <c r="I52" s="170"/>
      <c r="J52" s="170"/>
      <c r="K52" s="170"/>
    </row>
    <row r="53" s="146" customFormat="true" ht="32.8" hidden="true" customHeight="true" outlineLevel="0" collapsed="false">
      <c r="A53" s="165" t="s">
        <v>283</v>
      </c>
      <c r="B53" s="165"/>
      <c r="C53" s="165"/>
      <c r="D53" s="165"/>
      <c r="E53" s="165"/>
      <c r="F53" s="165"/>
      <c r="G53" s="105"/>
      <c r="H53" s="162"/>
      <c r="I53" s="104"/>
      <c r="J53" s="104"/>
      <c r="K53" s="104"/>
    </row>
    <row r="54" s="146" customFormat="true" ht="38" hidden="false" customHeight="true" outlineLevel="0" collapsed="false">
      <c r="A54" s="167" t="s">
        <v>284</v>
      </c>
      <c r="B54" s="167"/>
      <c r="C54" s="167"/>
      <c r="D54" s="167"/>
      <c r="E54" s="167"/>
      <c r="F54" s="167"/>
      <c r="G54" s="105"/>
      <c r="H54" s="162"/>
      <c r="I54" s="104"/>
      <c r="J54" s="104"/>
      <c r="K54" s="104"/>
    </row>
    <row r="55" s="146" customFormat="true" ht="17.35" hidden="false" customHeight="false" outlineLevel="0" collapsed="false">
      <c r="A55" s="171"/>
      <c r="B55" s="171"/>
      <c r="C55" s="171"/>
      <c r="D55" s="171"/>
      <c r="E55" s="171"/>
      <c r="F55" s="172" t="s">
        <v>285</v>
      </c>
      <c r="G55" s="105"/>
      <c r="H55" s="162"/>
      <c r="I55" s="104"/>
      <c r="J55" s="104"/>
      <c r="K55" s="104"/>
    </row>
    <row r="56" s="146" customFormat="true" ht="17.35" hidden="false" customHeight="false" outlineLevel="0" collapsed="false">
      <c r="A56" s="149" t="s">
        <v>61</v>
      </c>
      <c r="B56" s="149" t="s">
        <v>62</v>
      </c>
      <c r="C56" s="149"/>
      <c r="D56" s="149" t="s">
        <v>63</v>
      </c>
      <c r="E56" s="149" t="s">
        <v>64</v>
      </c>
      <c r="F56" s="149" t="s">
        <v>65</v>
      </c>
      <c r="G56" s="105"/>
      <c r="H56" s="162"/>
      <c r="I56" s="104"/>
      <c r="J56" s="104"/>
      <c r="K56" s="104"/>
    </row>
    <row r="57" s="1" customFormat="true" ht="18" hidden="false" customHeight="true" outlineLevel="0" collapsed="false">
      <c r="A57" s="150" t="s">
        <v>66</v>
      </c>
      <c r="B57" s="173" t="s">
        <v>286</v>
      </c>
      <c r="C57" s="174"/>
      <c r="D57" s="175" t="n">
        <v>13267.5</v>
      </c>
      <c r="E57" s="175" t="n">
        <v>-689.2</v>
      </c>
      <c r="F57" s="155" t="n">
        <v>12578.3</v>
      </c>
      <c r="G57" s="105"/>
      <c r="H57" s="162"/>
      <c r="I57" s="176"/>
      <c r="J57" s="176"/>
      <c r="K57" s="104"/>
    </row>
    <row r="58" s="1" customFormat="true" ht="18" hidden="false" customHeight="true" outlineLevel="0" collapsed="false">
      <c r="A58" s="150"/>
      <c r="B58" s="173" t="s">
        <v>287</v>
      </c>
      <c r="C58" s="174"/>
      <c r="D58" s="175" t="n">
        <v>65150.5</v>
      </c>
      <c r="E58" s="175" t="n">
        <v>-2170.4</v>
      </c>
      <c r="F58" s="155" t="n">
        <v>62980.1</v>
      </c>
      <c r="G58" s="105"/>
      <c r="H58" s="162"/>
      <c r="I58" s="176"/>
      <c r="J58" s="176"/>
      <c r="K58" s="104"/>
    </row>
    <row r="59" s="1" customFormat="true" ht="18" hidden="false" customHeight="true" outlineLevel="0" collapsed="false">
      <c r="A59" s="150"/>
      <c r="B59" s="173" t="s">
        <v>288</v>
      </c>
      <c r="C59" s="174"/>
      <c r="D59" s="175" t="n">
        <v>4641.2</v>
      </c>
      <c r="E59" s="175" t="n">
        <v>2170.4</v>
      </c>
      <c r="F59" s="155" t="n">
        <v>6811.6</v>
      </c>
      <c r="G59" s="105"/>
      <c r="H59" s="162"/>
      <c r="I59" s="176"/>
      <c r="J59" s="176"/>
      <c r="K59" s="104"/>
    </row>
    <row r="60" s="1" customFormat="true" ht="18" hidden="false" customHeight="true" outlineLevel="0" collapsed="false">
      <c r="A60" s="150"/>
      <c r="B60" s="173" t="s">
        <v>289</v>
      </c>
      <c r="C60" s="174"/>
      <c r="D60" s="175" t="n">
        <v>0</v>
      </c>
      <c r="E60" s="175" t="n">
        <v>150</v>
      </c>
      <c r="F60" s="155" t="n">
        <v>150</v>
      </c>
      <c r="G60" s="105"/>
      <c r="H60" s="162"/>
      <c r="I60" s="176"/>
      <c r="J60" s="176"/>
      <c r="K60" s="104"/>
    </row>
    <row r="61" s="1" customFormat="true" ht="18" hidden="false" customHeight="true" outlineLevel="0" collapsed="false">
      <c r="A61" s="150"/>
      <c r="B61" s="177" t="s">
        <v>290</v>
      </c>
      <c r="C61" s="174"/>
      <c r="D61" s="175" t="n">
        <v>1427.1</v>
      </c>
      <c r="E61" s="175" t="n">
        <v>-150</v>
      </c>
      <c r="F61" s="155" t="n">
        <v>1277.1</v>
      </c>
      <c r="G61" s="105"/>
      <c r="H61" s="162"/>
      <c r="I61" s="176"/>
      <c r="J61" s="176"/>
      <c r="K61" s="104"/>
    </row>
    <row r="62" s="1" customFormat="true" ht="18" hidden="false" customHeight="true" outlineLevel="0" collapsed="false">
      <c r="A62" s="150"/>
      <c r="B62" s="173" t="s">
        <v>291</v>
      </c>
      <c r="C62" s="174"/>
      <c r="D62" s="175" t="n">
        <v>5000</v>
      </c>
      <c r="E62" s="175" t="n">
        <v>851.5</v>
      </c>
      <c r="F62" s="155" t="n">
        <v>5851.5</v>
      </c>
      <c r="G62" s="105"/>
      <c r="H62" s="162"/>
      <c r="I62" s="176"/>
      <c r="J62" s="176"/>
      <c r="K62" s="104"/>
    </row>
    <row r="63" s="1" customFormat="true" ht="18" hidden="false" customHeight="true" outlineLevel="0" collapsed="false">
      <c r="A63" s="150"/>
      <c r="B63" s="173" t="s">
        <v>292</v>
      </c>
      <c r="C63" s="174"/>
      <c r="D63" s="175" t="n">
        <v>6383.7</v>
      </c>
      <c r="E63" s="175" t="n">
        <v>684.2</v>
      </c>
      <c r="F63" s="155" t="n">
        <v>7067.9</v>
      </c>
      <c r="G63" s="105"/>
      <c r="H63" s="162"/>
      <c r="I63" s="176"/>
      <c r="J63" s="176"/>
      <c r="K63" s="104"/>
    </row>
    <row r="64" s="1" customFormat="true" ht="18" hidden="false" customHeight="true" outlineLevel="0" collapsed="false">
      <c r="A64" s="150"/>
      <c r="B64" s="173" t="s">
        <v>293</v>
      </c>
      <c r="C64" s="174"/>
      <c r="D64" s="175" t="n">
        <v>3838.3</v>
      </c>
      <c r="E64" s="175" t="n">
        <v>150</v>
      </c>
      <c r="F64" s="155" t="n">
        <v>3988.3</v>
      </c>
      <c r="G64" s="105"/>
      <c r="H64" s="162"/>
      <c r="I64" s="176"/>
      <c r="J64" s="176"/>
      <c r="K64" s="104"/>
    </row>
    <row r="65" s="1" customFormat="true" ht="18" hidden="false" customHeight="true" outlineLevel="0" collapsed="false">
      <c r="A65" s="150"/>
      <c r="B65" s="177" t="s">
        <v>294</v>
      </c>
      <c r="C65" s="174"/>
      <c r="D65" s="175" t="n">
        <v>0</v>
      </c>
      <c r="E65" s="175" t="n">
        <v>432.5</v>
      </c>
      <c r="F65" s="155" t="n">
        <v>432.5</v>
      </c>
      <c r="G65" s="105"/>
      <c r="H65" s="162"/>
      <c r="I65" s="176"/>
      <c r="J65" s="176"/>
      <c r="K65" s="104"/>
    </row>
    <row r="66" s="1" customFormat="true" ht="18" hidden="false" customHeight="true" outlineLevel="0" collapsed="false">
      <c r="A66" s="150"/>
      <c r="B66" s="173" t="s">
        <v>295</v>
      </c>
      <c r="C66" s="174"/>
      <c r="D66" s="175" t="n">
        <v>0</v>
      </c>
      <c r="E66" s="175" t="n">
        <v>300</v>
      </c>
      <c r="F66" s="155" t="n">
        <v>300</v>
      </c>
      <c r="G66" s="105"/>
      <c r="H66" s="162"/>
      <c r="I66" s="176"/>
      <c r="J66" s="176"/>
      <c r="K66" s="104"/>
    </row>
    <row r="67" s="1" customFormat="true" ht="18" hidden="false" customHeight="true" outlineLevel="0" collapsed="false">
      <c r="A67" s="150" t="s">
        <v>296</v>
      </c>
      <c r="B67" s="173" t="s">
        <v>297</v>
      </c>
      <c r="C67" s="174"/>
      <c r="D67" s="153" t="n">
        <v>1969</v>
      </c>
      <c r="E67" s="175" t="n">
        <v>665.2</v>
      </c>
      <c r="F67" s="155" t="n">
        <v>2634.2</v>
      </c>
      <c r="G67" s="105"/>
      <c r="H67" s="162"/>
      <c r="I67" s="176"/>
      <c r="J67" s="176"/>
      <c r="K67" s="104"/>
    </row>
    <row r="68" s="1" customFormat="true" ht="18" hidden="false" customHeight="true" outlineLevel="0" collapsed="false">
      <c r="A68" s="150" t="s">
        <v>298</v>
      </c>
      <c r="B68" s="173" t="s">
        <v>299</v>
      </c>
      <c r="C68" s="174"/>
      <c r="D68" s="175" t="n">
        <v>250</v>
      </c>
      <c r="E68" s="175" t="n">
        <v>791.6</v>
      </c>
      <c r="F68" s="155" t="n">
        <v>1041.6</v>
      </c>
      <c r="G68" s="105"/>
      <c r="H68" s="162"/>
      <c r="I68" s="176"/>
      <c r="J68" s="176"/>
      <c r="K68" s="104"/>
    </row>
    <row r="69" s="1" customFormat="true" ht="18" hidden="false" customHeight="true" outlineLevel="0" collapsed="false">
      <c r="A69" s="150"/>
      <c r="B69" s="173" t="s">
        <v>300</v>
      </c>
      <c r="C69" s="174"/>
      <c r="D69" s="175" t="n">
        <v>74507.4</v>
      </c>
      <c r="E69" s="175" t="n">
        <v>-866.6</v>
      </c>
      <c r="F69" s="155" t="n">
        <v>73640.8</v>
      </c>
      <c r="G69" s="105"/>
      <c r="H69" s="162"/>
      <c r="I69" s="176"/>
      <c r="J69" s="176"/>
      <c r="K69" s="104"/>
    </row>
    <row r="70" s="1" customFormat="true" ht="18" hidden="false" customHeight="true" outlineLevel="0" collapsed="false">
      <c r="A70" s="150"/>
      <c r="B70" s="173" t="s">
        <v>301</v>
      </c>
      <c r="C70" s="174"/>
      <c r="D70" s="175" t="n">
        <v>119.1</v>
      </c>
      <c r="E70" s="175" t="n">
        <v>663.2</v>
      </c>
      <c r="F70" s="155" t="n">
        <v>782.3</v>
      </c>
      <c r="G70" s="105"/>
      <c r="H70" s="162"/>
      <c r="I70" s="176"/>
      <c r="J70" s="176"/>
      <c r="K70" s="104"/>
    </row>
    <row r="71" s="1" customFormat="true" ht="18" hidden="false" customHeight="true" outlineLevel="0" collapsed="false">
      <c r="A71" s="150"/>
      <c r="B71" s="173" t="s">
        <v>302</v>
      </c>
      <c r="C71" s="174"/>
      <c r="D71" s="175" t="n">
        <v>0</v>
      </c>
      <c r="E71" s="175" t="n">
        <v>26</v>
      </c>
      <c r="F71" s="155" t="n">
        <v>26</v>
      </c>
      <c r="G71" s="105"/>
      <c r="H71" s="162"/>
      <c r="I71" s="176"/>
      <c r="J71" s="176"/>
      <c r="K71" s="104"/>
    </row>
    <row r="72" s="1" customFormat="true" ht="18" hidden="false" customHeight="true" outlineLevel="0" collapsed="false">
      <c r="A72" s="150" t="s">
        <v>116</v>
      </c>
      <c r="B72" s="177" t="s">
        <v>303</v>
      </c>
      <c r="C72" s="174"/>
      <c r="D72" s="175" t="n">
        <v>1197</v>
      </c>
      <c r="E72" s="175" t="n">
        <v>3000</v>
      </c>
      <c r="F72" s="155" t="n">
        <v>4197</v>
      </c>
      <c r="G72" s="105"/>
      <c r="H72" s="162"/>
      <c r="I72" s="176"/>
      <c r="J72" s="176"/>
      <c r="K72" s="104"/>
    </row>
    <row r="73" s="1" customFormat="true" ht="18" hidden="false" customHeight="true" outlineLevel="0" collapsed="false">
      <c r="A73" s="150"/>
      <c r="B73" s="177" t="s">
        <v>304</v>
      </c>
      <c r="C73" s="174"/>
      <c r="D73" s="175" t="n">
        <v>0</v>
      </c>
      <c r="E73" s="175" t="n">
        <v>1500</v>
      </c>
      <c r="F73" s="155" t="n">
        <v>1500</v>
      </c>
      <c r="G73" s="105"/>
      <c r="H73" s="162"/>
      <c r="I73" s="176"/>
      <c r="J73" s="176"/>
      <c r="K73" s="104"/>
    </row>
    <row r="74" s="1" customFormat="true" ht="18" hidden="false" customHeight="true" outlineLevel="0" collapsed="false">
      <c r="A74" s="150"/>
      <c r="B74" s="173" t="s">
        <v>305</v>
      </c>
      <c r="C74" s="174"/>
      <c r="D74" s="175" t="n">
        <v>19273.9</v>
      </c>
      <c r="E74" s="175" t="n">
        <v>10096.3788</v>
      </c>
      <c r="F74" s="155" t="n">
        <v>29370.2788</v>
      </c>
      <c r="G74" s="105"/>
      <c r="H74" s="162"/>
      <c r="I74" s="176"/>
      <c r="J74" s="176"/>
      <c r="K74" s="104"/>
    </row>
    <row r="75" s="1" customFormat="true" ht="18" hidden="false" customHeight="true" outlineLevel="0" collapsed="false">
      <c r="A75" s="150"/>
      <c r="B75" s="173" t="s">
        <v>306</v>
      </c>
      <c r="C75" s="174"/>
      <c r="D75" s="175" t="n">
        <v>3625.4</v>
      </c>
      <c r="E75" s="175" t="n">
        <v>1985.81391</v>
      </c>
      <c r="F75" s="155" t="n">
        <v>5611.21391</v>
      </c>
      <c r="G75" s="105"/>
      <c r="H75" s="162"/>
      <c r="I75" s="176"/>
      <c r="J75" s="176"/>
      <c r="K75" s="104"/>
    </row>
    <row r="76" s="1" customFormat="true" ht="18" hidden="false" customHeight="true" outlineLevel="0" collapsed="false">
      <c r="A76" s="150" t="s">
        <v>69</v>
      </c>
      <c r="B76" s="173" t="s">
        <v>307</v>
      </c>
      <c r="C76" s="174"/>
      <c r="D76" s="175" t="n">
        <v>236733.9</v>
      </c>
      <c r="E76" s="175" t="n">
        <v>-116.5</v>
      </c>
      <c r="F76" s="155" t="n">
        <v>236617.4</v>
      </c>
      <c r="G76" s="105"/>
      <c r="H76" s="162"/>
      <c r="I76" s="176"/>
      <c r="J76" s="176"/>
      <c r="K76" s="104"/>
    </row>
    <row r="77" s="1" customFormat="true" ht="18" hidden="false" customHeight="true" outlineLevel="0" collapsed="false">
      <c r="A77" s="150"/>
      <c r="B77" s="173" t="s">
        <v>308</v>
      </c>
      <c r="C77" s="174"/>
      <c r="D77" s="175" t="n">
        <v>3290.5</v>
      </c>
      <c r="E77" s="175" t="n">
        <v>-100</v>
      </c>
      <c r="F77" s="155" t="n">
        <v>3190.5</v>
      </c>
      <c r="G77" s="105"/>
      <c r="H77" s="162"/>
      <c r="I77" s="176"/>
      <c r="J77" s="176"/>
      <c r="K77" s="104"/>
    </row>
    <row r="78" s="1" customFormat="true" ht="17.35" hidden="false" customHeight="false" outlineLevel="0" collapsed="false">
      <c r="A78" s="150"/>
      <c r="B78" s="177" t="s">
        <v>309</v>
      </c>
      <c r="C78" s="174"/>
      <c r="D78" s="175" t="n">
        <v>526.86376</v>
      </c>
      <c r="E78" s="175" t="n">
        <v>-526.86376</v>
      </c>
      <c r="F78" s="155" t="n">
        <v>0</v>
      </c>
      <c r="G78" s="105"/>
      <c r="H78" s="104"/>
      <c r="I78" s="176"/>
      <c r="J78" s="176"/>
      <c r="K78" s="104"/>
    </row>
    <row r="79" s="1" customFormat="true" ht="17.35" hidden="false" customHeight="false" outlineLevel="0" collapsed="false">
      <c r="A79" s="150"/>
      <c r="B79" s="177" t="s">
        <v>310</v>
      </c>
      <c r="C79" s="174"/>
      <c r="D79" s="175" t="n">
        <v>4160</v>
      </c>
      <c r="E79" s="175" t="n">
        <v>-4160</v>
      </c>
      <c r="F79" s="155" t="n">
        <v>0</v>
      </c>
      <c r="G79" s="105"/>
      <c r="H79" s="104"/>
      <c r="I79" s="176"/>
      <c r="J79" s="176"/>
      <c r="K79" s="104"/>
    </row>
    <row r="80" s="1" customFormat="true" ht="17.25" hidden="false" customHeight="true" outlineLevel="0" collapsed="false">
      <c r="A80" s="150"/>
      <c r="B80" s="173" t="s">
        <v>311</v>
      </c>
      <c r="C80" s="174"/>
      <c r="D80" s="175" t="n">
        <v>313.65387</v>
      </c>
      <c r="E80" s="175" t="n">
        <v>-258.40387</v>
      </c>
      <c r="F80" s="155" t="n">
        <v>55.25</v>
      </c>
      <c r="G80" s="105"/>
      <c r="H80" s="176"/>
      <c r="I80" s="176"/>
      <c r="J80" s="176"/>
      <c r="K80" s="104"/>
    </row>
    <row r="81" s="1" customFormat="true" ht="15.75" hidden="false" customHeight="true" outlineLevel="0" collapsed="false">
      <c r="A81" s="150"/>
      <c r="B81" s="173" t="s">
        <v>312</v>
      </c>
      <c r="C81" s="174"/>
      <c r="D81" s="175" t="n">
        <v>4930</v>
      </c>
      <c r="E81" s="175" t="n">
        <v>977.19987</v>
      </c>
      <c r="F81" s="155" t="n">
        <v>5907.19987</v>
      </c>
      <c r="G81" s="105"/>
      <c r="H81" s="176"/>
      <c r="I81" s="178"/>
      <c r="J81" s="176"/>
      <c r="K81" s="104"/>
    </row>
    <row r="82" s="1" customFormat="true" ht="15.75" hidden="false" customHeight="true" outlineLevel="0" collapsed="false">
      <c r="A82" s="150"/>
      <c r="B82" s="173" t="s">
        <v>313</v>
      </c>
      <c r="C82" s="174"/>
      <c r="D82" s="175" t="n">
        <v>4419.2</v>
      </c>
      <c r="E82" s="175" t="n">
        <v>-105.1314</v>
      </c>
      <c r="F82" s="155" t="n">
        <v>4314.0686</v>
      </c>
      <c r="G82" s="105"/>
      <c r="H82" s="176"/>
      <c r="I82" s="178"/>
      <c r="J82" s="176"/>
      <c r="K82" s="104"/>
    </row>
    <row r="83" s="1" customFormat="true" ht="15.75" hidden="false" customHeight="true" outlineLevel="0" collapsed="false">
      <c r="A83" s="150"/>
      <c r="B83" s="173" t="s">
        <v>314</v>
      </c>
      <c r="C83" s="174"/>
      <c r="D83" s="175" t="n">
        <v>115678.2</v>
      </c>
      <c r="E83" s="175" t="n">
        <v>-700</v>
      </c>
      <c r="F83" s="155" t="n">
        <v>114978.2</v>
      </c>
      <c r="G83" s="105"/>
      <c r="H83" s="176"/>
      <c r="I83" s="178"/>
      <c r="J83" s="176"/>
      <c r="K83" s="104"/>
    </row>
    <row r="84" s="1" customFormat="true" ht="15.75" hidden="false" customHeight="true" outlineLevel="0" collapsed="false">
      <c r="A84" s="150"/>
      <c r="B84" s="173" t="s">
        <v>315</v>
      </c>
      <c r="C84" s="179"/>
      <c r="D84" s="180" t="n">
        <v>1550</v>
      </c>
      <c r="E84" s="180" t="n">
        <v>55.37</v>
      </c>
      <c r="F84" s="155" t="n">
        <v>1605.37</v>
      </c>
      <c r="G84" s="105"/>
      <c r="H84" s="176"/>
      <c r="I84" s="178"/>
      <c r="J84" s="176"/>
      <c r="K84" s="104"/>
    </row>
    <row r="85" s="1" customFormat="true" ht="15.75" hidden="false" customHeight="true" outlineLevel="0" collapsed="false">
      <c r="A85" s="150"/>
      <c r="B85" s="173" t="s">
        <v>316</v>
      </c>
      <c r="C85" s="174"/>
      <c r="D85" s="180" t="n">
        <v>7800</v>
      </c>
      <c r="E85" s="175" t="n">
        <v>6774.52645</v>
      </c>
      <c r="F85" s="155" t="n">
        <v>14574.52645</v>
      </c>
      <c r="G85" s="105"/>
      <c r="H85" s="176"/>
      <c r="I85" s="178"/>
      <c r="J85" s="176"/>
      <c r="K85" s="104"/>
    </row>
    <row r="86" s="1" customFormat="true" ht="17.35" hidden="false" customHeight="false" outlineLevel="0" collapsed="false">
      <c r="A86" s="150"/>
      <c r="B86" s="173" t="s">
        <v>317</v>
      </c>
      <c r="C86" s="174"/>
      <c r="D86" s="175" t="n">
        <v>150</v>
      </c>
      <c r="E86" s="175" t="n">
        <v>48.969</v>
      </c>
      <c r="F86" s="155" t="n">
        <v>198.969</v>
      </c>
      <c r="G86" s="105"/>
      <c r="H86" s="104"/>
      <c r="I86" s="176"/>
      <c r="J86" s="176"/>
      <c r="K86" s="104"/>
    </row>
    <row r="87" s="1" customFormat="true" ht="17.35" hidden="false" customHeight="false" outlineLevel="0" collapsed="false">
      <c r="A87" s="150"/>
      <c r="B87" s="173" t="s">
        <v>318</v>
      </c>
      <c r="C87" s="174"/>
      <c r="D87" s="175" t="n">
        <v>7550</v>
      </c>
      <c r="E87" s="175" t="n">
        <v>-767.765</v>
      </c>
      <c r="F87" s="155" t="n">
        <v>6782.235</v>
      </c>
      <c r="G87" s="131"/>
      <c r="H87" s="181"/>
      <c r="I87" s="181"/>
      <c r="J87" s="181"/>
      <c r="K87" s="181"/>
    </row>
    <row r="88" s="146" customFormat="true" ht="17.35" hidden="false" customHeight="false" outlineLevel="0" collapsed="false">
      <c r="A88" s="150"/>
      <c r="B88" s="173" t="s">
        <v>267</v>
      </c>
      <c r="C88" s="174"/>
      <c r="D88" s="175" t="n">
        <v>2300</v>
      </c>
      <c r="E88" s="175" t="n">
        <v>1498.71938</v>
      </c>
      <c r="F88" s="155" t="n">
        <v>3798.71938</v>
      </c>
      <c r="G88" s="131"/>
      <c r="H88" s="181"/>
      <c r="I88" s="181"/>
      <c r="J88" s="181"/>
      <c r="K88" s="181"/>
    </row>
    <row r="89" s="146" customFormat="true" ht="17.35" hidden="false" customHeight="false" outlineLevel="0" collapsed="false">
      <c r="A89" s="150"/>
      <c r="B89" s="173" t="s">
        <v>319</v>
      </c>
      <c r="C89" s="174"/>
      <c r="D89" s="175" t="n">
        <v>0</v>
      </c>
      <c r="E89" s="175" t="n">
        <v>565</v>
      </c>
      <c r="F89" s="155" t="n">
        <v>565</v>
      </c>
      <c r="G89" s="105"/>
      <c r="H89" s="104"/>
      <c r="I89" s="176"/>
      <c r="J89" s="176"/>
      <c r="K89" s="104"/>
    </row>
    <row r="90" s="146" customFormat="true" ht="17.35" hidden="false" customHeight="false" outlineLevel="0" collapsed="false">
      <c r="A90" s="150"/>
      <c r="B90" s="173" t="s">
        <v>320</v>
      </c>
      <c r="C90" s="179"/>
      <c r="D90" s="180" t="n">
        <v>565</v>
      </c>
      <c r="E90" s="180" t="n">
        <v>-564.3</v>
      </c>
      <c r="F90" s="155" t="n">
        <v>0.700000000000046</v>
      </c>
      <c r="G90" s="105"/>
      <c r="H90" s="104"/>
      <c r="I90" s="176"/>
      <c r="J90" s="176"/>
      <c r="K90" s="104"/>
    </row>
    <row r="91" s="1" customFormat="true" ht="17.35" hidden="false" customHeight="false" outlineLevel="0" collapsed="false">
      <c r="A91" s="150"/>
      <c r="B91" s="173" t="s">
        <v>321</v>
      </c>
      <c r="C91" s="174"/>
      <c r="D91" s="153" t="n">
        <v>166572</v>
      </c>
      <c r="E91" s="175" t="n">
        <v>2343.6</v>
      </c>
      <c r="F91" s="155" t="n">
        <v>168915.6</v>
      </c>
      <c r="G91" s="105"/>
      <c r="H91" s="104"/>
      <c r="I91" s="176"/>
      <c r="J91" s="176"/>
      <c r="K91" s="104"/>
    </row>
    <row r="92" s="1" customFormat="true" ht="17.35" hidden="false" customHeight="false" outlineLevel="0" collapsed="false">
      <c r="A92" s="150"/>
      <c r="B92" s="173" t="s">
        <v>322</v>
      </c>
      <c r="C92" s="174"/>
      <c r="D92" s="175" t="n">
        <v>2784.01269</v>
      </c>
      <c r="E92" s="175" t="n">
        <v>-2784.01269</v>
      </c>
      <c r="F92" s="155" t="n">
        <v>0</v>
      </c>
      <c r="G92" s="105"/>
      <c r="H92" s="104"/>
      <c r="I92" s="176"/>
      <c r="J92" s="176"/>
      <c r="K92" s="104"/>
    </row>
    <row r="93" s="1" customFormat="true" ht="17.35" hidden="false" customHeight="false" outlineLevel="0" collapsed="false">
      <c r="A93" s="150"/>
      <c r="B93" s="173" t="s">
        <v>323</v>
      </c>
      <c r="C93" s="174"/>
      <c r="D93" s="175" t="n">
        <v>36.3</v>
      </c>
      <c r="E93" s="175" t="n">
        <v>16.5</v>
      </c>
      <c r="F93" s="155" t="n">
        <v>52.8</v>
      </c>
      <c r="G93" s="105"/>
      <c r="H93" s="104"/>
      <c r="I93" s="176"/>
      <c r="J93" s="176"/>
      <c r="K93" s="104"/>
    </row>
    <row r="94" s="1" customFormat="true" ht="17.35" hidden="false" customHeight="false" outlineLevel="0" collapsed="false">
      <c r="A94" s="150"/>
      <c r="B94" s="173" t="s">
        <v>324</v>
      </c>
      <c r="C94" s="174"/>
      <c r="D94" s="153" t="n">
        <v>36517.4</v>
      </c>
      <c r="E94" s="175" t="n">
        <v>-131.8</v>
      </c>
      <c r="F94" s="155" t="n">
        <v>36385.6</v>
      </c>
      <c r="G94" s="105"/>
      <c r="H94" s="104"/>
      <c r="I94" s="176"/>
      <c r="J94" s="176"/>
      <c r="K94" s="104"/>
    </row>
    <row r="95" s="1" customFormat="true" ht="17.35" hidden="false" customHeight="false" outlineLevel="0" collapsed="false">
      <c r="A95" s="150"/>
      <c r="B95" s="173" t="s">
        <v>325</v>
      </c>
      <c r="C95" s="174"/>
      <c r="D95" s="175" t="n">
        <v>120.6</v>
      </c>
      <c r="E95" s="175" t="n">
        <v>31.1</v>
      </c>
      <c r="F95" s="155" t="n">
        <v>151.7</v>
      </c>
      <c r="G95" s="105"/>
      <c r="H95" s="104"/>
      <c r="I95" s="176"/>
      <c r="J95" s="176"/>
      <c r="K95" s="104"/>
    </row>
    <row r="96" s="1" customFormat="true" ht="17.35" hidden="false" customHeight="false" outlineLevel="0" collapsed="false">
      <c r="A96" s="150"/>
      <c r="B96" s="173" t="s">
        <v>326</v>
      </c>
      <c r="C96" s="174"/>
      <c r="D96" s="153" t="n">
        <v>30440.3</v>
      </c>
      <c r="E96" s="175" t="n">
        <v>-2343.6</v>
      </c>
      <c r="F96" s="155" t="n">
        <v>28096.7</v>
      </c>
      <c r="G96" s="105"/>
      <c r="H96" s="104"/>
      <c r="I96" s="176"/>
      <c r="J96" s="176"/>
      <c r="K96" s="104"/>
    </row>
    <row r="97" s="1" customFormat="true" ht="17.35" hidden="false" customHeight="false" outlineLevel="0" collapsed="false">
      <c r="A97" s="150" t="s">
        <v>118</v>
      </c>
      <c r="B97" s="173" t="s">
        <v>327</v>
      </c>
      <c r="C97" s="174"/>
      <c r="D97" s="175" t="n">
        <v>59607</v>
      </c>
      <c r="E97" s="175" t="n">
        <v>258.1</v>
      </c>
      <c r="F97" s="155" t="n">
        <v>59865.1</v>
      </c>
      <c r="G97" s="105"/>
      <c r="H97" s="104"/>
      <c r="I97" s="176"/>
      <c r="J97" s="176"/>
      <c r="K97" s="104"/>
    </row>
    <row r="98" s="1" customFormat="true" ht="17.35" hidden="false" customHeight="false" outlineLevel="0" collapsed="false">
      <c r="A98" s="150"/>
      <c r="B98" s="173" t="s">
        <v>328</v>
      </c>
      <c r="C98" s="174"/>
      <c r="D98" s="175" t="n">
        <v>854.93</v>
      </c>
      <c r="E98" s="175" t="n">
        <v>640.98</v>
      </c>
      <c r="F98" s="155" t="n">
        <v>1495.91</v>
      </c>
      <c r="G98" s="105"/>
      <c r="H98" s="104"/>
      <c r="I98" s="176"/>
      <c r="J98" s="176"/>
      <c r="K98" s="104"/>
    </row>
    <row r="99" s="1" customFormat="true" ht="17.35" hidden="false" customHeight="false" outlineLevel="0" collapsed="false">
      <c r="A99" s="150"/>
      <c r="B99" s="173" t="s">
        <v>329</v>
      </c>
      <c r="C99" s="174"/>
      <c r="D99" s="175" t="n">
        <v>0</v>
      </c>
      <c r="E99" s="175" t="n">
        <v>2200</v>
      </c>
      <c r="F99" s="155" t="n">
        <v>2200</v>
      </c>
      <c r="G99" s="105"/>
      <c r="H99" s="104"/>
      <c r="I99" s="176"/>
      <c r="J99" s="176"/>
      <c r="K99" s="104"/>
    </row>
    <row r="100" s="1" customFormat="true" ht="17.35" hidden="false" customHeight="false" outlineLevel="0" collapsed="false">
      <c r="A100" s="150"/>
      <c r="B100" s="173" t="s">
        <v>330</v>
      </c>
      <c r="C100" s="174"/>
      <c r="D100" s="175" t="n">
        <v>86157.4</v>
      </c>
      <c r="E100" s="175" t="n">
        <v>3854.6314</v>
      </c>
      <c r="F100" s="155" t="n">
        <v>90012.0314</v>
      </c>
      <c r="G100" s="105"/>
      <c r="H100" s="104"/>
      <c r="I100" s="176"/>
      <c r="J100" s="176"/>
      <c r="K100" s="104"/>
    </row>
    <row r="101" s="1" customFormat="true" ht="17.35" hidden="false" customHeight="false" outlineLevel="0" collapsed="false">
      <c r="A101" s="150"/>
      <c r="B101" s="173" t="s">
        <v>331</v>
      </c>
      <c r="C101" s="174"/>
      <c r="D101" s="175" t="n">
        <v>7302.4</v>
      </c>
      <c r="E101" s="175" t="n">
        <v>494.6</v>
      </c>
      <c r="F101" s="155" t="n">
        <v>7797</v>
      </c>
      <c r="G101" s="105"/>
      <c r="H101" s="104"/>
      <c r="I101" s="176"/>
      <c r="J101" s="176"/>
      <c r="K101" s="104"/>
    </row>
    <row r="102" s="1" customFormat="true" ht="17.35" hidden="false" customHeight="false" outlineLevel="0" collapsed="false">
      <c r="A102" s="150"/>
      <c r="B102" s="173" t="s">
        <v>332</v>
      </c>
      <c r="C102" s="174"/>
      <c r="D102" s="175" t="n">
        <v>27880</v>
      </c>
      <c r="E102" s="175" t="n">
        <v>516.6</v>
      </c>
      <c r="F102" s="155" t="n">
        <v>28396.6</v>
      </c>
      <c r="G102" s="105"/>
      <c r="H102" s="104"/>
      <c r="I102" s="176"/>
      <c r="J102" s="176"/>
      <c r="K102" s="104"/>
    </row>
    <row r="103" s="1" customFormat="true" ht="17.35" hidden="false" customHeight="false" outlineLevel="0" collapsed="false">
      <c r="A103" s="150"/>
      <c r="B103" s="173" t="s">
        <v>333</v>
      </c>
      <c r="C103" s="174"/>
      <c r="D103" s="175" t="n">
        <v>2014.1</v>
      </c>
      <c r="E103" s="175" t="n">
        <v>40.6</v>
      </c>
      <c r="F103" s="155" t="n">
        <v>2054.7</v>
      </c>
      <c r="G103" s="105"/>
      <c r="H103" s="104"/>
      <c r="I103" s="176"/>
      <c r="J103" s="176"/>
      <c r="K103" s="104"/>
    </row>
    <row r="104" s="1" customFormat="true" ht="17.35" hidden="false" customHeight="false" outlineLevel="0" collapsed="false">
      <c r="A104" s="150"/>
      <c r="B104" s="173" t="s">
        <v>334</v>
      </c>
      <c r="C104" s="174"/>
      <c r="D104" s="175" t="n">
        <v>25367.4</v>
      </c>
      <c r="E104" s="175" t="n">
        <v>-225</v>
      </c>
      <c r="F104" s="155" t="n">
        <v>25142.4</v>
      </c>
      <c r="G104" s="105"/>
      <c r="H104" s="104"/>
      <c r="I104" s="176"/>
      <c r="J104" s="176"/>
      <c r="K104" s="104"/>
    </row>
    <row r="105" s="1" customFormat="true" ht="17.35" hidden="false" customHeight="false" outlineLevel="0" collapsed="false">
      <c r="A105" s="150"/>
      <c r="B105" s="173" t="s">
        <v>335</v>
      </c>
      <c r="C105" s="174"/>
      <c r="D105" s="175" t="n">
        <v>0</v>
      </c>
      <c r="E105" s="175" t="n">
        <v>225</v>
      </c>
      <c r="F105" s="155" t="n">
        <v>225</v>
      </c>
      <c r="G105" s="105"/>
      <c r="H105" s="104"/>
      <c r="I105" s="176"/>
      <c r="J105" s="176"/>
      <c r="K105" s="104"/>
    </row>
    <row r="106" s="1" customFormat="true" ht="17.35" hidden="false" customHeight="false" outlineLevel="0" collapsed="false">
      <c r="A106" s="150" t="s">
        <v>73</v>
      </c>
      <c r="B106" s="173" t="s">
        <v>336</v>
      </c>
      <c r="C106" s="174"/>
      <c r="D106" s="182" t="n">
        <v>64302.3</v>
      </c>
      <c r="E106" s="175" t="n">
        <v>50.2</v>
      </c>
      <c r="F106" s="155" t="n">
        <v>64352.5</v>
      </c>
      <c r="G106" s="105"/>
      <c r="H106" s="104"/>
      <c r="I106" s="176"/>
      <c r="J106" s="176"/>
      <c r="K106" s="104"/>
    </row>
    <row r="107" s="1" customFormat="true" ht="17.35" hidden="false" customHeight="false" outlineLevel="0" collapsed="false">
      <c r="A107" s="150"/>
      <c r="B107" s="173" t="s">
        <v>337</v>
      </c>
      <c r="C107" s="174"/>
      <c r="D107" s="182" t="n">
        <v>21216.7</v>
      </c>
      <c r="E107" s="175" t="n">
        <v>-50.2</v>
      </c>
      <c r="F107" s="155" t="n">
        <v>21166.5</v>
      </c>
      <c r="G107" s="105"/>
      <c r="H107" s="104"/>
      <c r="I107" s="176"/>
      <c r="J107" s="176"/>
      <c r="K107" s="104"/>
    </row>
    <row r="108" s="1" customFormat="true" ht="17.35" hidden="false" customHeight="false" outlineLevel="0" collapsed="false">
      <c r="A108" s="150"/>
      <c r="B108" s="173" t="s">
        <v>338</v>
      </c>
      <c r="C108" s="174"/>
      <c r="D108" s="175" t="n">
        <v>300</v>
      </c>
      <c r="E108" s="175" t="n">
        <v>-300</v>
      </c>
      <c r="F108" s="155" t="n">
        <v>0</v>
      </c>
      <c r="G108" s="105"/>
      <c r="H108" s="104"/>
      <c r="I108" s="176"/>
      <c r="J108" s="176"/>
      <c r="K108" s="104"/>
    </row>
    <row r="109" s="1" customFormat="true" ht="17.35" hidden="false" customHeight="false" outlineLevel="0" collapsed="false">
      <c r="A109" s="150"/>
      <c r="B109" s="173" t="s">
        <v>339</v>
      </c>
      <c r="C109" s="174"/>
      <c r="D109" s="182" t="n">
        <v>904.3</v>
      </c>
      <c r="E109" s="175" t="n">
        <v>400</v>
      </c>
      <c r="F109" s="155" t="n">
        <v>1304.3</v>
      </c>
      <c r="G109" s="105"/>
      <c r="H109" s="104"/>
      <c r="I109" s="176"/>
      <c r="J109" s="176"/>
      <c r="K109" s="104"/>
    </row>
    <row r="110" s="1" customFormat="true" ht="17.35" hidden="false" customHeight="false" outlineLevel="0" collapsed="false">
      <c r="A110" s="150"/>
      <c r="B110" s="173" t="s">
        <v>82</v>
      </c>
      <c r="C110" s="174"/>
      <c r="D110" s="182" t="n">
        <v>1791.4</v>
      </c>
      <c r="E110" s="175" t="n">
        <v>-2.1</v>
      </c>
      <c r="F110" s="155" t="n">
        <v>1789.3</v>
      </c>
      <c r="G110" s="105"/>
      <c r="H110" s="104"/>
      <c r="I110" s="176"/>
      <c r="J110" s="176"/>
      <c r="K110" s="104"/>
    </row>
    <row r="111" s="1" customFormat="true" ht="17.35" hidden="false" customHeight="false" outlineLevel="0" collapsed="false">
      <c r="A111" s="150"/>
      <c r="B111" s="173" t="s">
        <v>340</v>
      </c>
      <c r="C111" s="174"/>
      <c r="D111" s="182" t="n">
        <v>0</v>
      </c>
      <c r="E111" s="175" t="n">
        <v>2.1</v>
      </c>
      <c r="F111" s="155" t="n">
        <v>2.1</v>
      </c>
      <c r="G111" s="105"/>
      <c r="H111" s="104"/>
      <c r="I111" s="176"/>
      <c r="J111" s="176"/>
      <c r="K111" s="104"/>
    </row>
    <row r="112" s="1" customFormat="true" ht="17.35" hidden="false" customHeight="false" outlineLevel="0" collapsed="false">
      <c r="A112" s="150"/>
      <c r="B112" s="173" t="s">
        <v>341</v>
      </c>
      <c r="C112" s="174"/>
      <c r="D112" s="182" t="n">
        <v>400</v>
      </c>
      <c r="E112" s="175" t="n">
        <v>-400</v>
      </c>
      <c r="F112" s="155" t="n">
        <v>0</v>
      </c>
      <c r="G112" s="105"/>
      <c r="H112" s="104"/>
      <c r="I112" s="176"/>
      <c r="J112" s="176"/>
      <c r="K112" s="104"/>
    </row>
    <row r="113" s="1" customFormat="true" ht="17.35" hidden="false" customHeight="false" outlineLevel="0" collapsed="false">
      <c r="A113" s="150" t="s">
        <v>122</v>
      </c>
      <c r="B113" s="173" t="s">
        <v>342</v>
      </c>
      <c r="C113" s="174"/>
      <c r="D113" s="175" t="n">
        <v>118281.5</v>
      </c>
      <c r="E113" s="175" t="n">
        <v>-463.8</v>
      </c>
      <c r="F113" s="155" t="n">
        <v>117817.7</v>
      </c>
      <c r="G113" s="105"/>
      <c r="H113" s="104"/>
      <c r="I113" s="176"/>
      <c r="J113" s="176"/>
      <c r="K113" s="104"/>
    </row>
    <row r="114" s="1" customFormat="true" ht="17.35" hidden="false" customHeight="false" outlineLevel="0" collapsed="false">
      <c r="A114" s="150"/>
      <c r="B114" s="173" t="s">
        <v>343</v>
      </c>
      <c r="C114" s="174"/>
      <c r="D114" s="175" t="n">
        <v>11920</v>
      </c>
      <c r="E114" s="175" t="n">
        <v>-1000</v>
      </c>
      <c r="F114" s="155" t="n">
        <v>10920</v>
      </c>
      <c r="G114" s="105"/>
      <c r="H114" s="104"/>
      <c r="I114" s="176"/>
      <c r="J114" s="176"/>
      <c r="K114" s="104"/>
    </row>
    <row r="115" s="1" customFormat="true" ht="17.35" hidden="false" customHeight="false" outlineLevel="0" collapsed="false">
      <c r="A115" s="150"/>
      <c r="B115" s="173" t="s">
        <v>344</v>
      </c>
      <c r="C115" s="174"/>
      <c r="D115" s="182" t="n">
        <v>29183.1</v>
      </c>
      <c r="E115" s="175" t="n">
        <v>-8104.83</v>
      </c>
      <c r="F115" s="155" t="n">
        <v>21078.27</v>
      </c>
      <c r="G115" s="105"/>
      <c r="H115" s="104"/>
      <c r="I115" s="176"/>
      <c r="J115" s="176"/>
      <c r="K115" s="104"/>
    </row>
    <row r="116" s="1" customFormat="true" ht="17.35" hidden="false" customHeight="false" outlineLevel="0" collapsed="false">
      <c r="A116" s="150"/>
      <c r="B116" s="173" t="s">
        <v>345</v>
      </c>
      <c r="C116" s="174"/>
      <c r="D116" s="182" t="n">
        <v>0</v>
      </c>
      <c r="E116" s="175" t="n">
        <v>8104.83</v>
      </c>
      <c r="F116" s="155" t="n">
        <v>8104.83</v>
      </c>
      <c r="G116" s="105"/>
      <c r="H116" s="104"/>
      <c r="I116" s="176"/>
      <c r="J116" s="176"/>
      <c r="K116" s="104"/>
    </row>
    <row r="117" s="1" customFormat="true" ht="17.35" hidden="false" customHeight="false" outlineLevel="0" collapsed="false">
      <c r="A117" s="150"/>
      <c r="B117" s="173" t="s">
        <v>346</v>
      </c>
      <c r="C117" s="174"/>
      <c r="D117" s="182" t="n">
        <v>500</v>
      </c>
      <c r="E117" s="175" t="n">
        <v>-33.5</v>
      </c>
      <c r="F117" s="155" t="n">
        <v>466.5</v>
      </c>
      <c r="G117" s="105"/>
      <c r="H117" s="104"/>
      <c r="I117" s="176"/>
      <c r="J117" s="176"/>
      <c r="K117" s="104"/>
    </row>
    <row r="118" s="1" customFormat="true" ht="17.35" hidden="false" customHeight="false" outlineLevel="0" collapsed="false">
      <c r="A118" s="150"/>
      <c r="B118" s="173" t="s">
        <v>347</v>
      </c>
      <c r="C118" s="174"/>
      <c r="D118" s="182" t="n">
        <v>3035.1</v>
      </c>
      <c r="E118" s="175" t="n">
        <v>33.5</v>
      </c>
      <c r="F118" s="155" t="n">
        <v>3068.6</v>
      </c>
      <c r="G118" s="105"/>
      <c r="H118" s="104"/>
      <c r="I118" s="176"/>
      <c r="J118" s="176"/>
      <c r="K118" s="104"/>
    </row>
    <row r="119" s="1" customFormat="true" ht="17.35" hidden="false" customHeight="false" outlineLevel="0" collapsed="false">
      <c r="A119" s="150"/>
      <c r="B119" s="173" t="s">
        <v>348</v>
      </c>
      <c r="C119" s="174"/>
      <c r="D119" s="182" t="n">
        <v>446109.6</v>
      </c>
      <c r="E119" s="183" t="n">
        <v>3555.27</v>
      </c>
      <c r="F119" s="155" t="n">
        <v>449664.87</v>
      </c>
      <c r="G119" s="105"/>
      <c r="H119" s="104"/>
      <c r="I119" s="176"/>
      <c r="J119" s="176"/>
      <c r="K119" s="104"/>
    </row>
    <row r="120" s="1" customFormat="true" ht="17.35" hidden="false" customHeight="false" outlineLevel="0" collapsed="false">
      <c r="A120" s="150"/>
      <c r="B120" s="173" t="s">
        <v>349</v>
      </c>
      <c r="C120" s="174"/>
      <c r="D120" s="175" t="n">
        <v>76737.9</v>
      </c>
      <c r="E120" s="183" t="n">
        <v>-11059.66</v>
      </c>
      <c r="F120" s="155" t="n">
        <v>65678.24</v>
      </c>
      <c r="G120" s="105"/>
      <c r="H120" s="104"/>
      <c r="I120" s="176"/>
      <c r="J120" s="176"/>
      <c r="K120" s="104"/>
    </row>
    <row r="121" s="1" customFormat="true" ht="17.35" hidden="false" customHeight="false" outlineLevel="0" collapsed="false">
      <c r="A121" s="150"/>
      <c r="B121" s="173" t="s">
        <v>350</v>
      </c>
      <c r="C121" s="174"/>
      <c r="D121" s="182" t="n">
        <v>131079.4</v>
      </c>
      <c r="E121" s="183" t="n">
        <v>9139.74</v>
      </c>
      <c r="F121" s="155" t="n">
        <v>140219.14</v>
      </c>
      <c r="G121" s="105"/>
      <c r="H121" s="104"/>
      <c r="I121" s="176"/>
      <c r="J121" s="176"/>
      <c r="K121" s="104"/>
    </row>
    <row r="122" s="1" customFormat="true" ht="17.35" hidden="false" customHeight="false" outlineLevel="0" collapsed="false">
      <c r="A122" s="150"/>
      <c r="B122" s="173" t="s">
        <v>351</v>
      </c>
      <c r="C122" s="174"/>
      <c r="D122" s="182" t="n">
        <v>5539.1</v>
      </c>
      <c r="E122" s="183" t="n">
        <v>-1635.35</v>
      </c>
      <c r="F122" s="155" t="n">
        <v>3903.75</v>
      </c>
      <c r="G122" s="105"/>
      <c r="H122" s="104"/>
      <c r="I122" s="176"/>
      <c r="J122" s="176"/>
      <c r="K122" s="104"/>
    </row>
    <row r="123" s="1" customFormat="true" ht="17.35" hidden="false" customHeight="false" outlineLevel="0" collapsed="false">
      <c r="A123" s="150"/>
      <c r="B123" s="177" t="s">
        <v>352</v>
      </c>
      <c r="C123" s="174"/>
      <c r="D123" s="175" t="n">
        <v>2100</v>
      </c>
      <c r="E123" s="175" t="n">
        <v>2000</v>
      </c>
      <c r="F123" s="155" t="n">
        <v>4100</v>
      </c>
      <c r="G123" s="105"/>
      <c r="H123" s="104"/>
      <c r="I123" s="176"/>
      <c r="J123" s="176"/>
      <c r="K123" s="104"/>
    </row>
    <row r="124" s="1" customFormat="true" ht="17.35" hidden="false" customHeight="false" outlineLevel="0" collapsed="false">
      <c r="A124" s="150"/>
      <c r="B124" s="173" t="s">
        <v>353</v>
      </c>
      <c r="C124" s="174"/>
      <c r="D124" s="175" t="n">
        <v>798.3</v>
      </c>
      <c r="E124" s="175" t="n">
        <v>412.15</v>
      </c>
      <c r="F124" s="155" t="n">
        <v>1210.45</v>
      </c>
      <c r="G124" s="105"/>
      <c r="H124" s="104"/>
      <c r="I124" s="176"/>
      <c r="J124" s="176"/>
      <c r="K124" s="104"/>
    </row>
    <row r="125" s="1" customFormat="true" ht="17.35" hidden="false" customHeight="false" outlineLevel="0" collapsed="false">
      <c r="A125" s="150"/>
      <c r="B125" s="173" t="s">
        <v>354</v>
      </c>
      <c r="C125" s="174"/>
      <c r="D125" s="182" t="n">
        <v>2512.15</v>
      </c>
      <c r="E125" s="175" t="n">
        <v>1800.90196</v>
      </c>
      <c r="F125" s="155" t="n">
        <v>4313.05196</v>
      </c>
      <c r="G125" s="105"/>
      <c r="H125" s="104"/>
      <c r="I125" s="176"/>
      <c r="J125" s="176"/>
      <c r="K125" s="104"/>
    </row>
    <row r="126" s="1" customFormat="true" ht="17.35" hidden="false" customHeight="false" outlineLevel="0" collapsed="false">
      <c r="A126" s="150"/>
      <c r="B126" s="173" t="s">
        <v>355</v>
      </c>
      <c r="C126" s="174"/>
      <c r="D126" s="175" t="n">
        <v>88.04059</v>
      </c>
      <c r="E126" s="183" t="n">
        <v>-0.03996</v>
      </c>
      <c r="F126" s="155" t="n">
        <v>88.00063</v>
      </c>
      <c r="G126" s="168"/>
      <c r="H126" s="170"/>
      <c r="I126" s="184"/>
      <c r="J126" s="184"/>
      <c r="K126" s="170"/>
    </row>
    <row r="127" s="1" customFormat="true" ht="17.35" hidden="false" customHeight="false" outlineLevel="0" collapsed="false">
      <c r="A127" s="150"/>
      <c r="B127" s="173" t="s">
        <v>356</v>
      </c>
      <c r="C127" s="174"/>
      <c r="D127" s="182" t="n">
        <v>18.412</v>
      </c>
      <c r="E127" s="183" t="n">
        <v>-0.012</v>
      </c>
      <c r="F127" s="155" t="n">
        <v>18.4</v>
      </c>
      <c r="G127" s="168"/>
      <c r="H127" s="170"/>
      <c r="I127" s="184"/>
      <c r="J127" s="184"/>
      <c r="K127" s="170"/>
    </row>
    <row r="128" s="1" customFormat="true" ht="18" hidden="false" customHeight="true" outlineLevel="0" collapsed="false">
      <c r="A128" s="185" t="s">
        <v>357</v>
      </c>
      <c r="B128" s="185"/>
      <c r="C128" s="185"/>
      <c r="D128" s="185"/>
      <c r="E128" s="185"/>
      <c r="F128" s="185"/>
      <c r="G128" s="105"/>
      <c r="H128" s="162"/>
      <c r="I128" s="176"/>
      <c r="J128" s="176"/>
      <c r="K128" s="104"/>
    </row>
    <row r="129" s="1" customFormat="true" ht="18" hidden="false" customHeight="true" outlineLevel="0" collapsed="false">
      <c r="A129" s="150" t="s">
        <v>66</v>
      </c>
      <c r="B129" s="173" t="s">
        <v>295</v>
      </c>
      <c r="C129" s="174"/>
      <c r="D129" s="175" t="n">
        <v>0</v>
      </c>
      <c r="E129" s="175" t="n">
        <v>300</v>
      </c>
      <c r="F129" s="155" t="n">
        <v>300</v>
      </c>
      <c r="G129" s="105"/>
      <c r="H129" s="162"/>
      <c r="I129" s="176"/>
      <c r="J129" s="176"/>
      <c r="K129" s="104"/>
    </row>
    <row r="130" s="1" customFormat="true" ht="17.35" hidden="false" customHeight="false" outlineLevel="0" collapsed="false">
      <c r="A130" s="150" t="s">
        <v>73</v>
      </c>
      <c r="B130" s="173" t="s">
        <v>338</v>
      </c>
      <c r="C130" s="174"/>
      <c r="D130" s="175" t="n">
        <v>300</v>
      </c>
      <c r="E130" s="175" t="n">
        <v>-300</v>
      </c>
      <c r="F130" s="155" t="n">
        <v>0</v>
      </c>
      <c r="G130" s="105"/>
      <c r="H130" s="162"/>
      <c r="I130" s="176"/>
      <c r="J130" s="176"/>
      <c r="K130" s="104"/>
    </row>
    <row r="131" s="1" customFormat="true" ht="17.35" hidden="false" customHeight="false" outlineLevel="0" collapsed="false">
      <c r="A131" s="150"/>
      <c r="B131" s="173" t="s">
        <v>341</v>
      </c>
      <c r="C131" s="174"/>
      <c r="D131" s="182" t="n">
        <v>400</v>
      </c>
      <c r="E131" s="175" t="n">
        <v>-400</v>
      </c>
      <c r="F131" s="155" t="n">
        <v>0</v>
      </c>
      <c r="G131" s="105"/>
      <c r="H131" s="104"/>
      <c r="I131" s="176"/>
      <c r="J131" s="176"/>
      <c r="K131" s="104"/>
    </row>
    <row r="132" s="1" customFormat="true" ht="17.35" hidden="false" customHeight="false" outlineLevel="0" collapsed="false">
      <c r="A132" s="150"/>
      <c r="B132" s="173" t="s">
        <v>339</v>
      </c>
      <c r="C132" s="174"/>
      <c r="D132" s="182" t="n">
        <v>904.3</v>
      </c>
      <c r="E132" s="175" t="n">
        <v>400</v>
      </c>
      <c r="F132" s="155" t="n">
        <v>1304.3</v>
      </c>
      <c r="G132" s="105"/>
      <c r="H132" s="104"/>
      <c r="I132" s="176"/>
      <c r="J132" s="176"/>
      <c r="K132" s="104"/>
    </row>
    <row r="133" s="146" customFormat="true" ht="17.25" hidden="false" customHeight="true" outlineLevel="0" collapsed="false">
      <c r="A133" s="185" t="s">
        <v>358</v>
      </c>
      <c r="B133" s="185"/>
      <c r="C133" s="185"/>
      <c r="D133" s="185"/>
      <c r="E133" s="185"/>
      <c r="F133" s="185"/>
      <c r="G133" s="105"/>
      <c r="H133" s="176"/>
      <c r="I133" s="176"/>
      <c r="J133" s="176"/>
      <c r="K133" s="104"/>
    </row>
    <row r="134" s="1" customFormat="true" ht="18" hidden="false" customHeight="true" outlineLevel="0" collapsed="false">
      <c r="A134" s="150" t="s">
        <v>66</v>
      </c>
      <c r="B134" s="173" t="s">
        <v>295</v>
      </c>
      <c r="C134" s="174"/>
      <c r="D134" s="175" t="n">
        <v>0</v>
      </c>
      <c r="E134" s="175" t="n">
        <v>300</v>
      </c>
      <c r="F134" s="155" t="n">
        <v>300</v>
      </c>
      <c r="G134" s="105"/>
      <c r="H134" s="162"/>
      <c r="I134" s="176"/>
      <c r="J134" s="176"/>
      <c r="K134" s="104"/>
    </row>
    <row r="135" s="1" customFormat="true" ht="17.35" hidden="false" customHeight="false" outlineLevel="0" collapsed="false">
      <c r="A135" s="150" t="s">
        <v>73</v>
      </c>
      <c r="B135" s="173" t="s">
        <v>338</v>
      </c>
      <c r="C135" s="174"/>
      <c r="D135" s="175" t="n">
        <v>300</v>
      </c>
      <c r="E135" s="175" t="n">
        <v>-300</v>
      </c>
      <c r="F135" s="155" t="n">
        <v>0</v>
      </c>
      <c r="G135" s="105"/>
      <c r="H135" s="162"/>
      <c r="I135" s="176"/>
      <c r="J135" s="176"/>
      <c r="K135" s="104"/>
    </row>
    <row r="136" s="1" customFormat="true" ht="17.35" hidden="false" customHeight="false" outlineLevel="0" collapsed="false">
      <c r="A136" s="150"/>
      <c r="B136" s="173" t="s">
        <v>341</v>
      </c>
      <c r="C136" s="174"/>
      <c r="D136" s="182" t="n">
        <v>400</v>
      </c>
      <c r="E136" s="175" t="n">
        <v>-400</v>
      </c>
      <c r="F136" s="155" t="n">
        <v>0</v>
      </c>
      <c r="G136" s="105"/>
      <c r="H136" s="104"/>
      <c r="I136" s="176"/>
      <c r="J136" s="176"/>
      <c r="K136" s="104"/>
    </row>
    <row r="137" s="1" customFormat="true" ht="17.35" hidden="false" customHeight="false" outlineLevel="0" collapsed="false">
      <c r="A137" s="150"/>
      <c r="B137" s="173" t="s">
        <v>339</v>
      </c>
      <c r="C137" s="174"/>
      <c r="D137" s="182" t="n">
        <v>904.3</v>
      </c>
      <c r="E137" s="175" t="n">
        <v>400</v>
      </c>
      <c r="F137" s="155" t="n">
        <v>1304.3</v>
      </c>
      <c r="G137" s="105"/>
      <c r="H137" s="104"/>
      <c r="I137" s="176"/>
      <c r="J137" s="176"/>
      <c r="K137" s="104"/>
    </row>
    <row r="138" s="146" customFormat="true" ht="17.25" hidden="false" customHeight="true" outlineLevel="0" collapsed="false">
      <c r="A138" s="156" t="s">
        <v>43</v>
      </c>
      <c r="B138" s="157"/>
      <c r="C138" s="157"/>
      <c r="D138" s="158"/>
      <c r="E138" s="186" t="n">
        <v>29797.91209</v>
      </c>
      <c r="F138" s="186"/>
      <c r="G138" s="105"/>
      <c r="H138" s="187"/>
      <c r="I138" s="187"/>
      <c r="J138" s="176"/>
      <c r="K138" s="104"/>
    </row>
    <row r="139" s="146" customFormat="true" ht="17.25" hidden="false" customHeight="true" outlineLevel="0" collapsed="false">
      <c r="A139" s="188"/>
      <c r="B139" s="188"/>
      <c r="C139" s="188"/>
      <c r="D139" s="189"/>
      <c r="E139" s="190"/>
      <c r="F139" s="191"/>
      <c r="G139" s="105"/>
      <c r="H139" s="178"/>
      <c r="I139" s="176"/>
      <c r="J139" s="176"/>
      <c r="K139" s="104"/>
    </row>
    <row r="140" s="1" customFormat="true" ht="32.8" hidden="false" customHeight="true" outlineLevel="0" collapsed="false">
      <c r="A140" s="192" t="s">
        <v>359</v>
      </c>
      <c r="B140" s="192"/>
      <c r="C140" s="192"/>
      <c r="D140" s="192"/>
      <c r="E140" s="192"/>
      <c r="F140" s="192"/>
      <c r="G140" s="105"/>
      <c r="H140" s="193"/>
      <c r="I140" s="104"/>
      <c r="J140" s="104"/>
      <c r="K140" s="104"/>
    </row>
    <row r="141" s="1" customFormat="true" ht="17.35" hidden="false" customHeight="true" outlineLevel="0" collapsed="false">
      <c r="A141" s="194" t="s">
        <v>360</v>
      </c>
      <c r="B141" s="194"/>
      <c r="C141" s="194"/>
      <c r="D141" s="194"/>
      <c r="E141" s="194"/>
      <c r="F141" s="194"/>
      <c r="G141" s="105"/>
      <c r="H141" s="193"/>
      <c r="I141" s="104"/>
      <c r="J141" s="104"/>
      <c r="K141" s="104"/>
    </row>
    <row r="142" s="1" customFormat="true" ht="18.75" hidden="false" customHeight="true" outlineLevel="0" collapsed="false">
      <c r="A142" s="195"/>
      <c r="B142" s="195"/>
      <c r="C142" s="196"/>
      <c r="D142" s="196"/>
      <c r="E142" s="196"/>
      <c r="F142" s="197" t="s">
        <v>361</v>
      </c>
      <c r="G142" s="198"/>
      <c r="H142" s="104"/>
      <c r="I142" s="104"/>
      <c r="J142" s="104"/>
      <c r="K142" s="104"/>
    </row>
    <row r="143" s="1" customFormat="true" ht="27.95" hidden="false" customHeight="true" outlineLevel="0" collapsed="false">
      <c r="A143" s="199" t="s">
        <v>212</v>
      </c>
      <c r="B143" s="199"/>
      <c r="C143" s="199" t="s">
        <v>213</v>
      </c>
      <c r="D143" s="199"/>
      <c r="E143" s="199"/>
      <c r="F143" s="199"/>
      <c r="G143" s="105"/>
      <c r="H143" s="193"/>
      <c r="I143" s="104"/>
      <c r="J143" s="104"/>
      <c r="K143" s="104"/>
    </row>
    <row r="144" s="1" customFormat="true" ht="20.25" hidden="false" customHeight="true" outlineLevel="0" collapsed="false">
      <c r="A144" s="200" t="s">
        <v>218</v>
      </c>
      <c r="B144" s="201" t="n">
        <v>0</v>
      </c>
      <c r="C144" s="202" t="s">
        <v>362</v>
      </c>
      <c r="D144" s="202"/>
      <c r="E144" s="202"/>
      <c r="F144" s="203" t="n">
        <v>3240.13136</v>
      </c>
      <c r="G144" s="198"/>
      <c r="H144" s="104"/>
      <c r="I144" s="104"/>
      <c r="J144" s="104"/>
      <c r="K144" s="104"/>
    </row>
    <row r="145" s="1" customFormat="true" ht="21" hidden="false" customHeight="true" outlineLevel="0" collapsed="false">
      <c r="A145" s="200" t="s">
        <v>214</v>
      </c>
      <c r="B145" s="201" t="n">
        <v>3240.13136</v>
      </c>
      <c r="C145" s="202"/>
      <c r="D145" s="202"/>
      <c r="E145" s="202"/>
      <c r="F145" s="203"/>
      <c r="G145" s="204"/>
      <c r="H145" s="104"/>
      <c r="I145" s="104"/>
      <c r="J145" s="104"/>
      <c r="K145" s="104"/>
    </row>
    <row r="146" s="1" customFormat="true" ht="17.35" hidden="true" customHeight="false" outlineLevel="0" collapsed="false">
      <c r="A146" s="205" t="s">
        <v>216</v>
      </c>
      <c r="B146" s="206" t="n">
        <v>0</v>
      </c>
      <c r="C146" s="202"/>
      <c r="D146" s="202"/>
      <c r="E146" s="202"/>
      <c r="F146" s="203"/>
      <c r="G146" s="207"/>
      <c r="H146" s="104"/>
      <c r="I146" s="208"/>
      <c r="J146" s="208"/>
      <c r="K146" s="208"/>
    </row>
    <row r="147" s="1" customFormat="true" ht="32.9" hidden="true" customHeight="true" outlineLevel="0" collapsed="false">
      <c r="A147" s="209" t="s">
        <v>363</v>
      </c>
      <c r="B147" s="210"/>
      <c r="C147" s="202"/>
      <c r="D147" s="202"/>
      <c r="E147" s="202"/>
      <c r="F147" s="203"/>
      <c r="G147" s="105"/>
      <c r="H147" s="104"/>
      <c r="I147" s="104"/>
      <c r="J147" s="104"/>
      <c r="K147" s="104"/>
    </row>
    <row r="148" s="1" customFormat="true" ht="20.25" hidden="false" customHeight="true" outlineLevel="0" collapsed="false">
      <c r="A148" s="209" t="s">
        <v>237</v>
      </c>
      <c r="B148" s="210" t="n">
        <v>998.71938</v>
      </c>
      <c r="C148" s="211" t="s">
        <v>66</v>
      </c>
      <c r="D148" s="211"/>
      <c r="E148" s="211"/>
      <c r="F148" s="203" t="n">
        <v>1729</v>
      </c>
      <c r="G148" s="212"/>
      <c r="H148" s="104"/>
      <c r="I148" s="104"/>
      <c r="J148" s="104"/>
      <c r="K148" s="104"/>
    </row>
    <row r="149" s="1" customFormat="true" ht="17.35" hidden="false" customHeight="true" outlineLevel="0" collapsed="false">
      <c r="A149" s="209" t="s">
        <v>235</v>
      </c>
      <c r="B149" s="210" t="n">
        <v>150</v>
      </c>
      <c r="C149" s="211" t="s">
        <v>116</v>
      </c>
      <c r="D149" s="211"/>
      <c r="E149" s="211"/>
      <c r="F149" s="203" t="n">
        <v>16582.19271</v>
      </c>
      <c r="G149" s="212"/>
      <c r="H149" s="104"/>
      <c r="I149" s="104"/>
      <c r="J149" s="104"/>
      <c r="K149" s="104"/>
    </row>
    <row r="150" s="1" customFormat="true" ht="17.35" hidden="false" customHeight="true" outlineLevel="0" collapsed="false">
      <c r="A150" s="209"/>
      <c r="B150" s="210"/>
      <c r="C150" s="211" t="s">
        <v>296</v>
      </c>
      <c r="D150" s="211"/>
      <c r="E150" s="211"/>
      <c r="F150" s="203" t="n">
        <v>665.2</v>
      </c>
      <c r="G150" s="212"/>
      <c r="H150" s="104"/>
      <c r="I150" s="104"/>
      <c r="J150" s="104"/>
      <c r="K150" s="104"/>
    </row>
    <row r="151" s="1" customFormat="true" ht="17.35" hidden="false" customHeight="true" outlineLevel="0" collapsed="false">
      <c r="A151" s="209"/>
      <c r="B151" s="206"/>
      <c r="C151" s="211" t="s">
        <v>122</v>
      </c>
      <c r="D151" s="211"/>
      <c r="E151" s="211"/>
      <c r="F151" s="203" t="n">
        <v>2749.2</v>
      </c>
      <c r="G151" s="105"/>
      <c r="H151" s="104"/>
      <c r="I151" s="104"/>
      <c r="J151" s="104"/>
      <c r="K151" s="104"/>
    </row>
    <row r="152" s="1" customFormat="true" ht="17.35" hidden="false" customHeight="true" outlineLevel="0" collapsed="false">
      <c r="A152" s="209"/>
      <c r="B152" s="206"/>
      <c r="C152" s="211" t="s">
        <v>298</v>
      </c>
      <c r="D152" s="211"/>
      <c r="E152" s="211"/>
      <c r="F152" s="203" t="n">
        <v>614.2</v>
      </c>
      <c r="G152" s="105"/>
      <c r="H152" s="104"/>
      <c r="I152" s="104"/>
      <c r="J152" s="104"/>
      <c r="K152" s="104"/>
    </row>
    <row r="153" s="1" customFormat="true" ht="26.6" hidden="false" customHeight="true" outlineLevel="0" collapsed="false">
      <c r="A153" s="209"/>
      <c r="B153" s="206"/>
      <c r="C153" s="211" t="s">
        <v>118</v>
      </c>
      <c r="D153" s="211"/>
      <c r="E153" s="211"/>
      <c r="F153" s="203" t="n">
        <v>8005.5114</v>
      </c>
      <c r="G153" s="105"/>
      <c r="H153" s="104"/>
      <c r="I153" s="104"/>
      <c r="J153" s="104"/>
      <c r="K153" s="104"/>
    </row>
    <row r="154" s="1" customFormat="true" ht="25.95" hidden="false" customHeight="true" outlineLevel="0" collapsed="false">
      <c r="A154" s="209"/>
      <c r="B154" s="206"/>
      <c r="C154" s="211" t="s">
        <v>73</v>
      </c>
      <c r="D154" s="211"/>
      <c r="E154" s="211"/>
      <c r="F154" s="203" t="n">
        <v>-300</v>
      </c>
      <c r="G154" s="105"/>
      <c r="H154" s="104"/>
      <c r="I154" s="104"/>
      <c r="J154" s="104"/>
      <c r="K154" s="104"/>
    </row>
    <row r="155" s="1" customFormat="true" ht="26.6" hidden="false" customHeight="true" outlineLevel="0" collapsed="false">
      <c r="A155" s="213" t="s">
        <v>364</v>
      </c>
      <c r="B155" s="201" t="n">
        <v>28649.19271</v>
      </c>
      <c r="C155" s="211" t="s">
        <v>69</v>
      </c>
      <c r="D155" s="211"/>
      <c r="E155" s="211"/>
      <c r="F155" s="203" t="n">
        <v>-247.392019999999</v>
      </c>
      <c r="G155" s="105"/>
      <c r="H155" s="104"/>
      <c r="I155" s="104"/>
      <c r="J155" s="104"/>
      <c r="K155" s="104"/>
    </row>
    <row r="156" customFormat="false" ht="18.65" hidden="false" customHeight="true" outlineLevel="0" collapsed="false">
      <c r="A156" s="214" t="s">
        <v>240</v>
      </c>
      <c r="B156" s="215" t="n">
        <v>33038.04345</v>
      </c>
      <c r="C156" s="216" t="s">
        <v>240</v>
      </c>
      <c r="D156" s="216"/>
      <c r="E156" s="216"/>
      <c r="F156" s="217" t="n">
        <v>33038.04345</v>
      </c>
      <c r="G156" s="218"/>
    </row>
    <row r="157" customFormat="false" ht="18.65" hidden="false" customHeight="true" outlineLevel="0" collapsed="false">
      <c r="A157" s="219"/>
      <c r="B157" s="220"/>
      <c r="C157" s="219"/>
      <c r="D157" s="219"/>
      <c r="E157" s="219"/>
      <c r="F157" s="221"/>
    </row>
    <row r="158" customFormat="false" ht="35.25" hidden="false" customHeight="true" outlineLevel="0" collapsed="false">
      <c r="A158" s="166" t="s">
        <v>365</v>
      </c>
      <c r="B158" s="166"/>
      <c r="C158" s="166"/>
      <c r="D158" s="166"/>
      <c r="E158" s="176"/>
      <c r="F158" s="222" t="s">
        <v>366</v>
      </c>
    </row>
    <row r="159" customFormat="false" ht="18" hidden="false" customHeight="true" outlineLevel="0" collapsed="false">
      <c r="B159" s="193"/>
      <c r="C159" s="223"/>
      <c r="E159" s="104" t="s">
        <v>245</v>
      </c>
    </row>
    <row r="160" customFormat="false" ht="53.25" hidden="false" customHeight="true" outlineLevel="0" collapsed="false">
      <c r="G160" s="218"/>
    </row>
    <row r="161" customFormat="false" ht="45" hidden="false" customHeight="true" outlineLevel="0" collapsed="false"/>
    <row r="162" customFormat="false" ht="66" hidden="false" customHeight="true" outlineLevel="0" collapsed="false"/>
    <row r="163" customFormat="false" ht="63" hidden="false" customHeight="true" outlineLevel="0" collapsed="false"/>
    <row r="164" customFormat="false" ht="20.25" hidden="false" customHeight="true" outlineLevel="0" collapsed="false"/>
    <row r="165" customFormat="false" ht="20.25" hidden="false" customHeight="true" outlineLevel="0" collapsed="false"/>
    <row r="166" customFormat="false" ht="20.25" hidden="false" customHeight="true" outlineLevel="0" collapsed="false"/>
    <row r="167" customFormat="false" ht="19.5" hidden="false" customHeight="true" outlineLevel="0" collapsed="false"/>
    <row r="168" customFormat="false" ht="18.75" hidden="false" customHeight="true" outlineLevel="0" collapsed="false"/>
    <row r="169" customFormat="false" ht="18" hidden="false" customHeight="true" outlineLevel="0" collapsed="false"/>
    <row r="170" customFormat="false" ht="18.75" hidden="false" customHeight="true" outlineLevel="0" collapsed="false"/>
    <row r="171" customFormat="false" ht="14.25" hidden="false" customHeight="true" outlineLevel="0" collapsed="false"/>
    <row r="172" customFormat="false" ht="18.75" hidden="false" customHeight="true" outlineLevel="0" collapsed="false"/>
    <row r="173" customFormat="false" ht="18.75" hidden="false" customHeight="true" outlineLevel="0" collapsed="false"/>
    <row r="174" customFormat="false" ht="15" hidden="false" customHeight="true" outlineLevel="0" collapsed="false"/>
    <row r="175" customFormat="false" ht="27" hidden="false" customHeight="true" outlineLevel="0" collapsed="false"/>
    <row r="176" customFormat="false" ht="30.75" hidden="false" customHeight="true" outlineLevel="0" collapsed="false"/>
    <row r="177" customFormat="false" ht="17.25" hidden="false" customHeight="true" outlineLevel="0" collapsed="false"/>
    <row r="178" customFormat="false" ht="40.5" hidden="false" customHeight="true" outlineLevel="0" collapsed="false"/>
    <row r="179" customFormat="false" ht="18.75" hidden="false" customHeight="true" outlineLevel="0" collapsed="false">
      <c r="G179" s="104"/>
    </row>
    <row r="180" customFormat="false" ht="20.25" hidden="false" customHeight="true" outlineLevel="0" collapsed="false">
      <c r="G180" s="104"/>
    </row>
    <row r="181" customFormat="false" ht="16.5" hidden="false" customHeight="true" outlineLevel="0" collapsed="false">
      <c r="G181" s="104"/>
    </row>
    <row r="182" customFormat="false" ht="19.5" hidden="false" customHeight="true" outlineLevel="0" collapsed="false">
      <c r="G182" s="104"/>
    </row>
    <row r="183" customFormat="false" ht="24" hidden="false" customHeight="true" outlineLevel="0" collapsed="false">
      <c r="G183" s="104"/>
    </row>
  </sheetData>
  <mergeCells count="75">
    <mergeCell ref="A1:F1"/>
    <mergeCell ref="A2:F2"/>
    <mergeCell ref="A3:F3"/>
    <mergeCell ref="A4:F4"/>
    <mergeCell ref="A6:F6"/>
    <mergeCell ref="A8:F8"/>
    <mergeCell ref="A9:F9"/>
    <mergeCell ref="A10:F10"/>
    <mergeCell ref="A11:F11"/>
    <mergeCell ref="A12:F12"/>
    <mergeCell ref="A13:B13"/>
    <mergeCell ref="A14:B14"/>
    <mergeCell ref="A15:B15"/>
    <mergeCell ref="A16:B16"/>
    <mergeCell ref="A17:B17"/>
    <mergeCell ref="A18:B18"/>
    <mergeCell ref="A19:B19"/>
    <mergeCell ref="A20:B20"/>
    <mergeCell ref="A21:F21"/>
    <mergeCell ref="A22:F22"/>
    <mergeCell ref="A23:E23"/>
    <mergeCell ref="A24:E24"/>
    <mergeCell ref="A25:F25"/>
    <mergeCell ref="A28:F28"/>
    <mergeCell ref="A29:F29"/>
    <mergeCell ref="A30:F30"/>
    <mergeCell ref="B32:C32"/>
    <mergeCell ref="B35:C35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B56:C56"/>
    <mergeCell ref="A57:A66"/>
    <mergeCell ref="A68:A71"/>
    <mergeCell ref="A72:A75"/>
    <mergeCell ref="A76:A96"/>
    <mergeCell ref="A97:A105"/>
    <mergeCell ref="A106:A112"/>
    <mergeCell ref="A113:A127"/>
    <mergeCell ref="A128:F128"/>
    <mergeCell ref="A130:A132"/>
    <mergeCell ref="A133:F133"/>
    <mergeCell ref="A135:A137"/>
    <mergeCell ref="B138:C138"/>
    <mergeCell ref="A140:F140"/>
    <mergeCell ref="A141:F141"/>
    <mergeCell ref="A143:B143"/>
    <mergeCell ref="C143:F143"/>
    <mergeCell ref="C144:E147"/>
    <mergeCell ref="C148:E148"/>
    <mergeCell ref="A149:A154"/>
    <mergeCell ref="C149:E149"/>
    <mergeCell ref="C150:E150"/>
    <mergeCell ref="C151:E151"/>
    <mergeCell ref="C152:E152"/>
    <mergeCell ref="C153:E153"/>
    <mergeCell ref="C154:E154"/>
    <mergeCell ref="C155:E155"/>
    <mergeCell ref="C156:E156"/>
    <mergeCell ref="A158:B158"/>
  </mergeCells>
  <printOptions headings="false" gridLines="false" gridLinesSet="true" horizontalCentered="false" verticalCentered="false"/>
  <pageMargins left="1.18125" right="0.278472222222222" top="0.629861111111111" bottom="0.511805555555556" header="0.590277777777778" footer="0.511811023622047"/>
  <pageSetup paperSize="9" scale="100" fitToWidth="1" fitToHeight="10" pageOrder="downThenOver" orientation="portrait" blackAndWhite="false" draft="false" cellComments="none" horizontalDpi="300" verticalDpi="300" copies="1"/>
  <headerFooter differentFirst="false" differentOddEven="false">
    <oddHeader>&amp;C&amp;P</oddHeader>
    <oddFooter/>
  </headerFooter>
  <rowBreaks count="4" manualBreakCount="4">
    <brk id="51" man="true" max="16383" min="0"/>
    <brk id="52" man="true" max="16383" min="0"/>
    <brk id="115" man="true" max="16383" min="0"/>
    <brk id="15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8455</TotalTime>
  <Application>LibreOffice/7.5.6.2$Linux_X86_64 LibreOffice_project/50$Build-2</Application>
  <AppVersion>15.0000</AppVersion>
  <Company>Dnsoft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2009-01-26T06:44:36Z</dcterms:created>
  <dc:creator>Lena</dc:creator>
  <dc:description/>
  <dc:language>ru-RU</dc:language>
  <cp:lastModifiedBy/>
  <cp:lastPrinted>2024-03-14T12:57:47Z</cp:lastPrinted>
  <dcterms:modified xsi:type="dcterms:W3CDTF">2024-03-14T14:31:48Z</dcterms:modified>
  <cp:revision>677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